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2345"/>
  </bookViews>
  <sheets>
    <sheet name="ИП 22-24 (на отправку)" sheetId="1" r:id="rId1"/>
  </sheets>
  <externalReferences>
    <externalReference r:id="rId2"/>
  </externalReferences>
  <definedNames>
    <definedName name="EEE">"$#ССЫЛ!.$A$1:$T$51"</definedName>
    <definedName name="Excel_BuiltIn__FilterDatabase_4">"$#ССЫЛ!.$A$59:$O$138"</definedName>
    <definedName name="Excel_BuiltIn__FilterDatabase_4_3" localSheetId="0">#REF!</definedName>
    <definedName name="Excel_BuiltIn__FilterDatabase_4_3">#REF!</definedName>
    <definedName name="Excel_BuiltIn_Print_Area_1">"$#ССЫЛ!.$A$1:$T$51"</definedName>
    <definedName name="Excel_BuiltIn_Print_Area_10">"$#ССЫЛ!.$A$1:$T$108"</definedName>
    <definedName name="Excel_BuiltIn_Print_Area_12">"$#ССЫЛ!.$A$1:$T$54"</definedName>
    <definedName name="Excel_BuiltIn_Print_Area_12_3">"$#ССЫЛ!.$A$1:$T$55"</definedName>
    <definedName name="Excel_BuiltIn_Print_Area_15">"$#ССЫЛ!.$A$1:$T$51"</definedName>
    <definedName name="Excel_BuiltIn_Print_Area_2">"$#ССЫЛ!.$A$1:$T$49"</definedName>
    <definedName name="Excel_BuiltIn_Print_Area_3">"$#ССЫЛ!.$A$1:$T$8"</definedName>
    <definedName name="Excel_BuiltIn_Print_Area_4">"$#ССЫЛ!.$A$1:$N$58"</definedName>
    <definedName name="Excel_BuiltIn_Print_Area_4_3" localSheetId="0">#REF!</definedName>
    <definedName name="Excel_BuiltIn_Print_Area_4_3">#REF!</definedName>
    <definedName name="Excel_BuiltIn_Print_Area_8">"$#ССЫЛ!.$A$1:$T$80"</definedName>
    <definedName name="Excel_BuiltIn_Print_Area_9">"$#ССЫЛ!.$A$1:$T$41"</definedName>
    <definedName name="Excel_BuiltIn_Print_Titles_1">"$#ССЫЛ!.$A$7:$IV$9"</definedName>
    <definedName name="Excel_BuiltIn_Print_Titles_1_1">"$#ССЫЛ!.$A$7:$IV$9"</definedName>
    <definedName name="Excel_BuiltIn_Print_Titles_12">"$#ССЫЛ!.$A$2:$IV$5"</definedName>
    <definedName name="Excel_BuiltIn_Print_Titles_15">"$#ССЫЛ!.$A$7:$IV$9"</definedName>
    <definedName name="Excel_BuiltIn_Print_Titles_2">"$#ССЫЛ!.$A$6:$IV$8"</definedName>
    <definedName name="Excel_BuiltIn_Print_Titles_3">"$'Лист согласования'.$#ССЫЛ!$#ССЫЛ!:$#ССЫЛ!$#ССЫЛ!"</definedName>
    <definedName name="_xlnm.Print_Area" localSheetId="0">'ИП 22-24 (на отправку)'!$A$1:$V$28</definedName>
  </definedNames>
  <calcPr calcId="145621"/>
</workbook>
</file>

<file path=xl/calcChain.xml><?xml version="1.0" encoding="utf-8"?>
<calcChain xmlns="http://schemas.openxmlformats.org/spreadsheetml/2006/main">
  <c r="D33" i="1" l="1"/>
  <c r="D34" i="1" s="1"/>
  <c r="D25" i="1" s="1"/>
  <c r="V28" i="1"/>
  <c r="P28" i="1"/>
  <c r="D28" i="1"/>
  <c r="F28" i="1" s="1"/>
  <c r="J28" i="1" s="1"/>
  <c r="V27" i="1"/>
  <c r="P27" i="1"/>
  <c r="D27" i="1"/>
  <c r="F27" i="1" s="1"/>
  <c r="U26" i="1"/>
  <c r="T26" i="1"/>
  <c r="S26" i="1"/>
  <c r="R26" i="1"/>
  <c r="O26" i="1"/>
  <c r="N26" i="1"/>
  <c r="M26" i="1"/>
  <c r="L26" i="1"/>
  <c r="I26" i="1"/>
  <c r="H26" i="1"/>
  <c r="G26" i="1"/>
  <c r="F26" i="1"/>
  <c r="U25" i="1"/>
  <c r="U24" i="1" s="1"/>
  <c r="T25" i="1"/>
  <c r="S25" i="1"/>
  <c r="S24" i="1" s="1"/>
  <c r="R25" i="1"/>
  <c r="O25" i="1"/>
  <c r="O24" i="1" s="1"/>
  <c r="N25" i="1"/>
  <c r="M25" i="1"/>
  <c r="L25" i="1"/>
  <c r="L24" i="1" s="1"/>
  <c r="I25" i="1"/>
  <c r="I24" i="1" s="1"/>
  <c r="H25" i="1"/>
  <c r="G25" i="1"/>
  <c r="F25" i="1"/>
  <c r="V24" i="1"/>
  <c r="R24" i="1"/>
  <c r="P23" i="1"/>
  <c r="P22" i="1" s="1"/>
  <c r="J23" i="1"/>
  <c r="D23" i="1"/>
  <c r="U22" i="1"/>
  <c r="R22" i="1"/>
  <c r="O22" i="1"/>
  <c r="N22" i="1"/>
  <c r="M22" i="1"/>
  <c r="L22" i="1"/>
  <c r="K22" i="1"/>
  <c r="J22" i="1"/>
  <c r="I22" i="1"/>
  <c r="H22" i="1"/>
  <c r="G22" i="1"/>
  <c r="F22" i="1"/>
  <c r="V21" i="1"/>
  <c r="V20" i="1" s="1"/>
  <c r="J21" i="1"/>
  <c r="J20" i="1" s="1"/>
  <c r="D21" i="1"/>
  <c r="O21" i="1" s="1"/>
  <c r="O20" i="1" s="1"/>
  <c r="U20" i="1"/>
  <c r="T20" i="1"/>
  <c r="S20" i="1"/>
  <c r="R20" i="1"/>
  <c r="N20" i="1"/>
  <c r="M20" i="1"/>
  <c r="L20" i="1"/>
  <c r="I20" i="1"/>
  <c r="H20" i="1"/>
  <c r="G20" i="1"/>
  <c r="F20" i="1"/>
  <c r="V19" i="1"/>
  <c r="D19" i="1"/>
  <c r="H19" i="1" s="1"/>
  <c r="J19" i="1" s="1"/>
  <c r="V18" i="1"/>
  <c r="J18" i="1"/>
  <c r="D18" i="1"/>
  <c r="N18" i="1" s="1"/>
  <c r="P18" i="1" s="1"/>
  <c r="P17" i="1"/>
  <c r="D17" i="1"/>
  <c r="V16" i="1"/>
  <c r="J16" i="1"/>
  <c r="D16" i="1"/>
  <c r="D15" i="1"/>
  <c r="U14" i="1"/>
  <c r="S14" i="1"/>
  <c r="R14" i="1"/>
  <c r="O14" i="1"/>
  <c r="M14" i="1"/>
  <c r="L14" i="1"/>
  <c r="I14" i="1"/>
  <c r="G14" i="1"/>
  <c r="F14" i="1"/>
  <c r="V13" i="1"/>
  <c r="D13" i="1"/>
  <c r="M13" i="1" s="1"/>
  <c r="P13" i="1" s="1"/>
  <c r="D12" i="1"/>
  <c r="J11" i="1"/>
  <c r="D11" i="1"/>
  <c r="D10" i="1"/>
  <c r="D9" i="1"/>
  <c r="M9" i="1" s="1"/>
  <c r="D8" i="1"/>
  <c r="N8" i="1" s="1"/>
  <c r="U7" i="1"/>
  <c r="R7" i="1"/>
  <c r="I7" i="1"/>
  <c r="I6" i="1" s="1"/>
  <c r="F7" i="1"/>
  <c r="T12" i="1" l="1"/>
  <c r="V12" i="1" s="1"/>
  <c r="G24" i="1"/>
  <c r="M24" i="1"/>
  <c r="U6" i="1"/>
  <c r="H24" i="1"/>
  <c r="T24" i="1"/>
  <c r="R6" i="1"/>
  <c r="P24" i="1"/>
  <c r="N24" i="1"/>
  <c r="G8" i="1"/>
  <c r="L8" i="1"/>
  <c r="H12" i="1"/>
  <c r="J12" i="1" s="1"/>
  <c r="H13" i="1"/>
  <c r="J13" i="1" s="1"/>
  <c r="S23" i="1"/>
  <c r="S8" i="1"/>
  <c r="P21" i="1"/>
  <c r="P20" i="1" s="1"/>
  <c r="T17" i="1"/>
  <c r="V17" i="1" s="1"/>
  <c r="T23" i="1"/>
  <c r="T22" i="1" s="1"/>
  <c r="J27" i="1"/>
  <c r="F24" i="1"/>
  <c r="F6" i="1" s="1"/>
  <c r="H8" i="1"/>
  <c r="M8" i="1"/>
  <c r="M7" i="1" s="1"/>
  <c r="N9" i="1"/>
  <c r="S9" i="1"/>
  <c r="H10" i="1"/>
  <c r="J10" i="1" s="1"/>
  <c r="N12" i="1"/>
  <c r="P12" i="1" s="1"/>
  <c r="H15" i="1"/>
  <c r="N16" i="1"/>
  <c r="P16" i="1" s="1"/>
  <c r="D26" i="1"/>
  <c r="O9" i="1"/>
  <c r="S11" i="1"/>
  <c r="V11" i="1" s="1"/>
  <c r="O8" i="1"/>
  <c r="T8" i="1"/>
  <c r="G9" i="1"/>
  <c r="L9" i="1"/>
  <c r="T10" i="1"/>
  <c r="V10" i="1" s="1"/>
  <c r="T15" i="1"/>
  <c r="H17" i="1"/>
  <c r="J17" i="1" s="1"/>
  <c r="N19" i="1"/>
  <c r="P19" i="1" s="1"/>
  <c r="H9" i="1"/>
  <c r="O10" i="1"/>
  <c r="P10" i="1" s="1"/>
  <c r="N15" i="1"/>
  <c r="M6" i="1" l="1"/>
  <c r="J8" i="1"/>
  <c r="D20" i="1"/>
  <c r="V23" i="1"/>
  <c r="S22" i="1"/>
  <c r="N7" i="1"/>
  <c r="P8" i="1"/>
  <c r="T7" i="1"/>
  <c r="S7" i="1"/>
  <c r="S6" i="1" s="1"/>
  <c r="V9" i="1"/>
  <c r="H7" i="1"/>
  <c r="J24" i="1"/>
  <c r="V8" i="1"/>
  <c r="G7" i="1"/>
  <c r="G6" i="1" s="1"/>
  <c r="J9" i="1"/>
  <c r="O7" i="1"/>
  <c r="O6" i="1" s="1"/>
  <c r="P15" i="1"/>
  <c r="N14" i="1"/>
  <c r="T14" i="1"/>
  <c r="V15" i="1"/>
  <c r="P9" i="1"/>
  <c r="L7" i="1"/>
  <c r="L6" i="1" s="1"/>
  <c r="J15" i="1"/>
  <c r="H14" i="1"/>
  <c r="V22" i="1" l="1"/>
  <c r="T6" i="1"/>
  <c r="N6" i="1"/>
  <c r="V14" i="1"/>
  <c r="J7" i="1"/>
  <c r="J14" i="1"/>
  <c r="H6" i="1"/>
  <c r="P14" i="1"/>
  <c r="V7" i="1"/>
  <c r="D24" i="1"/>
  <c r="P7" i="1"/>
  <c r="P6" i="1" l="1"/>
  <c r="V6" i="1"/>
  <c r="D22" i="1"/>
  <c r="D14" i="1"/>
  <c r="J6" i="1"/>
  <c r="D7" i="1"/>
  <c r="D6" i="1" l="1"/>
</calcChain>
</file>

<file path=xl/sharedStrings.xml><?xml version="1.0" encoding="utf-8"?>
<sst xmlns="http://schemas.openxmlformats.org/spreadsheetml/2006/main" count="71" uniqueCount="44">
  <si>
    <t>Расчёт стоимости проектов инвестиционной программы на 2022-2024 гг.</t>
  </si>
  <si>
    <t>Наименование мероприятия</t>
  </si>
  <si>
    <t>Ед. изм.</t>
  </si>
  <si>
    <t>Стоимость в 2021 г. (без НДС),
тыс.руб.</t>
  </si>
  <si>
    <t>Стоимость в 2022 г. с учетом ИПЦ =103,863 %</t>
  </si>
  <si>
    <t>Стоимость в 2023 г. с учетом ИПЦ =104,036%</t>
  </si>
  <si>
    <t>Стоимость в 2024 г. с учетом ИПЦ =103,989%</t>
  </si>
  <si>
    <t>К-во</t>
  </si>
  <si>
    <t>I кв.</t>
  </si>
  <si>
    <t>II кв.</t>
  </si>
  <si>
    <t>III кв.</t>
  </si>
  <si>
    <t>IV кв.</t>
  </si>
  <si>
    <t>ВСЕГО</t>
  </si>
  <si>
    <t>ВСЕГО:</t>
  </si>
  <si>
    <t>L_1.01_VTiOT
Приобретение ВТ и ОТ</t>
  </si>
  <si>
    <t>МФУ (А4)</t>
  </si>
  <si>
    <t>шт</t>
  </si>
  <si>
    <t>Принтеры (А4)</t>
  </si>
  <si>
    <t>Мониторы к ПК</t>
  </si>
  <si>
    <t xml:space="preserve">Серверные ИБП </t>
  </si>
  <si>
    <t>Серверное оборудование</t>
  </si>
  <si>
    <t>Сервер резервного копирования</t>
  </si>
  <si>
    <t>L_1.02_AVTO
Приобретение автотранспорта</t>
  </si>
  <si>
    <t>LADA Нива (5 дв)</t>
  </si>
  <si>
    <t>LADA Гранта</t>
  </si>
  <si>
    <t>LADA Веста Cross</t>
  </si>
  <si>
    <t>ГАЗель NEXT борт</t>
  </si>
  <si>
    <t>ГАЗ Соболь 4WD</t>
  </si>
  <si>
    <t>L_1.03_COK.POK
Приобретение объектов недвижимости для ЦОК</t>
  </si>
  <si>
    <t>Приобретение офисного здания (помещений) для размещения центра обслуживания клиентов  участка "Сектор левый" ОП Городское отделение</t>
  </si>
  <si>
    <t>объ-ект</t>
  </si>
  <si>
    <t>L_1.04_ENERGOSB Энергосбережение</t>
  </si>
  <si>
    <t>Утепление внешнего контура офисного здания ЦА (г.Ульяновск, пр-т 50-летия ВЛКСМ, 23а)</t>
  </si>
  <si>
    <t>L_1.05_ISUEE Интеллектуальная система учета электрической энергии (мощности)</t>
  </si>
  <si>
    <t>Оборудование (счетчики и коммутационное оборудование)</t>
  </si>
  <si>
    <t>компл.</t>
  </si>
  <si>
    <t>Работы по монтажу, пусконаладке и др. работы связанные с запуском и эксплуатацией системы</t>
  </si>
  <si>
    <t xml:space="preserve">Специальное ПО для создания ИСУЭЭ(М) </t>
  </si>
  <si>
    <t>Коэф. изменение цены по отношению к ценам 2021 года</t>
  </si>
  <si>
    <t>коэф. на 2022 год</t>
  </si>
  <si>
    <t>коэф. на 2023 год</t>
  </si>
  <si>
    <t>коэф. на 2024 год</t>
  </si>
  <si>
    <t>накопит.</t>
  </si>
  <si>
    <t>годовой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</si>
</sst>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0.00000"/>
  </numFmts>
  <fonts count="17" x14ac:knownFonts="1">
    <font>
      <sz val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ahoma"/>
      <family val="2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8"/>
      <color theme="0" tint="-0.49998474074526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27"/>
      </patternFill>
    </fill>
    <fill>
      <patternFill patternType="solid">
        <fgColor theme="0" tint="-4.9989318521683403E-2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thin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/>
      <right style="thin">
        <color indexed="64"/>
      </right>
      <top style="thin">
        <color auto="1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8"/>
      </right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/>
      <bottom style="thin">
        <color auto="1"/>
      </bottom>
      <diagonal/>
    </border>
    <border>
      <left style="hair">
        <color indexed="8"/>
      </left>
      <right style="thin">
        <color indexed="8"/>
      </right>
      <top/>
      <bottom style="thin">
        <color auto="1"/>
      </bottom>
      <diagonal/>
    </border>
    <border>
      <left style="hair">
        <color indexed="8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hair">
        <color indexed="8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hair">
        <color auto="1"/>
      </bottom>
      <diagonal/>
    </border>
    <border>
      <left/>
      <right style="hair">
        <color indexed="8"/>
      </right>
      <top style="thin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thin">
        <color auto="1"/>
      </top>
      <bottom style="hair">
        <color auto="1"/>
      </bottom>
      <diagonal/>
    </border>
    <border>
      <left style="hair">
        <color indexed="8"/>
      </left>
      <right/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hair">
        <color auto="1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 style="hair">
        <color indexed="8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auto="1"/>
      </top>
      <bottom style="hair">
        <color auto="1"/>
      </bottom>
      <diagonal/>
    </border>
    <border>
      <left style="hair">
        <color indexed="8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8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8"/>
      </right>
      <top style="hair">
        <color auto="1"/>
      </top>
      <bottom style="hair">
        <color auto="1"/>
      </bottom>
      <diagonal/>
    </border>
    <border>
      <left style="thin">
        <color indexed="8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8"/>
      </left>
      <right style="thin">
        <color indexed="8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 style="hair">
        <color indexed="8"/>
      </right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/>
      <bottom style="hair">
        <color auto="1"/>
      </bottom>
      <diagonal/>
    </border>
    <border>
      <left style="hair">
        <color indexed="8"/>
      </left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auto="1"/>
      </left>
      <right style="thin">
        <color indexed="8"/>
      </right>
      <top/>
      <bottom style="hair">
        <color auto="1"/>
      </bottom>
      <diagonal/>
    </border>
    <border>
      <left style="thin">
        <color indexed="8"/>
      </left>
      <right style="thin">
        <color indexed="64"/>
      </right>
      <top/>
      <bottom style="hair">
        <color auto="1"/>
      </bottom>
      <diagonal/>
    </border>
    <border>
      <left style="thin">
        <color indexed="8"/>
      </left>
      <right style="thin">
        <color indexed="8"/>
      </right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8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8"/>
      </right>
      <top style="hair">
        <color auto="1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auto="1"/>
      </top>
      <bottom style="thin">
        <color indexed="64"/>
      </bottom>
      <diagonal/>
    </border>
    <border>
      <left style="hair">
        <color indexed="8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indexed="8"/>
      </right>
      <top style="hair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</cellStyleXfs>
  <cellXfs count="223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center" vertical="top" wrapText="1"/>
    </xf>
    <xf numFmtId="0" fontId="5" fillId="0" borderId="0" xfId="0" applyFont="1" applyBorder="1"/>
    <xf numFmtId="49" fontId="6" fillId="0" borderId="0" xfId="0" applyNumberFormat="1" applyFont="1" applyBorder="1" applyAlignment="1">
      <alignment horizontal="left" vertical="top"/>
    </xf>
    <xf numFmtId="164" fontId="6" fillId="0" borderId="0" xfId="0" applyNumberFormat="1" applyFont="1" applyBorder="1" applyAlignment="1">
      <alignment horizontal="center" vertical="top"/>
    </xf>
    <xf numFmtId="164" fontId="6" fillId="0" borderId="0" xfId="0" applyNumberFormat="1" applyFont="1" applyBorder="1" applyAlignment="1">
      <alignment horizontal="right" vertical="top"/>
    </xf>
    <xf numFmtId="164" fontId="7" fillId="0" borderId="0" xfId="0" applyNumberFormat="1" applyFont="1" applyBorder="1"/>
    <xf numFmtId="0" fontId="6" fillId="0" borderId="0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164" fontId="5" fillId="2" borderId="13" xfId="0" applyNumberFormat="1" applyFont="1" applyFill="1" applyBorder="1" applyAlignment="1">
      <alignment horizontal="center" vertical="center" wrapText="1"/>
    </xf>
    <xf numFmtId="164" fontId="5" fillId="2" borderId="14" xfId="0" applyNumberFormat="1" applyFont="1" applyFill="1" applyBorder="1" applyAlignment="1">
      <alignment horizontal="center" vertical="center" wrapText="1"/>
    </xf>
    <xf numFmtId="164" fontId="5" fillId="2" borderId="15" xfId="0" applyNumberFormat="1" applyFont="1" applyFill="1" applyBorder="1" applyAlignment="1">
      <alignment horizontal="center" vertical="center" wrapText="1"/>
    </xf>
    <xf numFmtId="164" fontId="5" fillId="2" borderId="16" xfId="0" applyNumberFormat="1" applyFont="1" applyFill="1" applyBorder="1" applyAlignment="1">
      <alignment horizontal="center" vertical="center" wrapText="1"/>
    </xf>
    <xf numFmtId="164" fontId="5" fillId="2" borderId="17" xfId="0" applyNumberFormat="1" applyFont="1" applyFill="1" applyBorder="1" applyAlignment="1">
      <alignment horizontal="center" vertical="center" wrapText="1"/>
    </xf>
    <xf numFmtId="164" fontId="5" fillId="2" borderId="18" xfId="0" applyNumberFormat="1" applyFont="1" applyFill="1" applyBorder="1" applyAlignment="1">
      <alignment horizontal="center" vertical="center" wrapText="1"/>
    </xf>
    <xf numFmtId="49" fontId="9" fillId="3" borderId="19" xfId="0" applyNumberFormat="1" applyFont="1" applyFill="1" applyBorder="1" applyAlignment="1">
      <alignment horizontal="left" vertical="center" wrapText="1"/>
    </xf>
    <xf numFmtId="49" fontId="9" fillId="3" borderId="20" xfId="0" applyNumberFormat="1" applyFont="1" applyFill="1" applyBorder="1" applyAlignment="1">
      <alignment horizontal="left" vertical="center" wrapText="1"/>
    </xf>
    <xf numFmtId="164" fontId="10" fillId="3" borderId="21" xfId="0" applyNumberFormat="1" applyFont="1" applyFill="1" applyBorder="1" applyAlignment="1">
      <alignment horizontal="right"/>
    </xf>
    <xf numFmtId="3" fontId="11" fillId="3" borderId="22" xfId="0" applyNumberFormat="1" applyFont="1" applyFill="1" applyBorder="1" applyAlignment="1">
      <alignment horizontal="center" vertical="center" wrapText="1"/>
    </xf>
    <xf numFmtId="3" fontId="10" fillId="3" borderId="23" xfId="1" applyNumberFormat="1" applyFont="1" applyFill="1" applyBorder="1" applyAlignment="1" applyProtection="1">
      <alignment horizontal="right" wrapText="1"/>
      <protection locked="0"/>
    </xf>
    <xf numFmtId="3" fontId="10" fillId="3" borderId="24" xfId="1" applyNumberFormat="1" applyFont="1" applyFill="1" applyBorder="1" applyAlignment="1" applyProtection="1">
      <alignment horizontal="right"/>
      <protection locked="0"/>
    </xf>
    <xf numFmtId="3" fontId="10" fillId="3" borderId="25" xfId="1" applyNumberFormat="1" applyFont="1" applyFill="1" applyBorder="1" applyAlignment="1" applyProtection="1">
      <alignment horizontal="right" wrapText="1"/>
      <protection locked="0"/>
    </xf>
    <xf numFmtId="164" fontId="10" fillId="3" borderId="27" xfId="0" applyNumberFormat="1" applyFont="1" applyFill="1" applyBorder="1" applyAlignment="1">
      <alignment horizontal="right" wrapText="1"/>
    </xf>
    <xf numFmtId="3" fontId="11" fillId="3" borderId="28" xfId="0" applyNumberFormat="1" applyFont="1" applyFill="1" applyBorder="1" applyAlignment="1">
      <alignment horizontal="center" wrapText="1"/>
    </xf>
    <xf numFmtId="164" fontId="10" fillId="3" borderId="29" xfId="0" applyNumberFormat="1" applyFont="1" applyFill="1" applyBorder="1" applyAlignment="1">
      <alignment horizontal="right" wrapText="1"/>
    </xf>
    <xf numFmtId="3" fontId="11" fillId="3" borderId="30" xfId="0" applyNumberFormat="1" applyFont="1" applyFill="1" applyBorder="1" applyAlignment="1">
      <alignment horizontal="center" wrapText="1"/>
    </xf>
    <xf numFmtId="164" fontId="10" fillId="3" borderId="31" xfId="0" applyNumberFormat="1" applyFont="1" applyFill="1" applyBorder="1" applyAlignment="1">
      <alignment horizontal="right" wrapText="1"/>
    </xf>
    <xf numFmtId="0" fontId="11" fillId="3" borderId="32" xfId="0" applyFont="1" applyFill="1" applyBorder="1" applyAlignment="1">
      <alignment horizontal="left" vertical="center" wrapText="1"/>
    </xf>
    <xf numFmtId="0" fontId="11" fillId="3" borderId="33" xfId="0" applyFont="1" applyFill="1" applyBorder="1" applyAlignment="1">
      <alignment horizontal="left" vertical="center" wrapText="1"/>
    </xf>
    <xf numFmtId="164" fontId="11" fillId="3" borderId="34" xfId="0" applyNumberFormat="1" applyFont="1" applyFill="1" applyBorder="1" applyAlignment="1">
      <alignment horizontal="right"/>
    </xf>
    <xf numFmtId="3" fontId="11" fillId="3" borderId="35" xfId="0" applyNumberFormat="1" applyFont="1" applyFill="1" applyBorder="1" applyAlignment="1">
      <alignment horizontal="center" wrapText="1"/>
    </xf>
    <xf numFmtId="164" fontId="12" fillId="3" borderId="20" xfId="0" applyNumberFormat="1" applyFont="1" applyFill="1" applyBorder="1" applyAlignment="1">
      <alignment horizontal="right" wrapText="1"/>
    </xf>
    <xf numFmtId="164" fontId="11" fillId="3" borderId="20" xfId="0" applyNumberFormat="1" applyFont="1" applyFill="1" applyBorder="1" applyAlignment="1">
      <alignment horizontal="right" wrapText="1"/>
    </xf>
    <xf numFmtId="3" fontId="11" fillId="3" borderId="36" xfId="0" applyNumberFormat="1" applyFont="1" applyFill="1" applyBorder="1" applyAlignment="1">
      <alignment horizontal="center" wrapText="1"/>
    </xf>
    <xf numFmtId="164" fontId="11" fillId="3" borderId="21" xfId="0" applyNumberFormat="1" applyFont="1" applyFill="1" applyBorder="1" applyAlignment="1">
      <alignment horizontal="right" wrapText="1"/>
    </xf>
    <xf numFmtId="164" fontId="11" fillId="3" borderId="37" xfId="0" applyNumberFormat="1" applyFont="1" applyFill="1" applyBorder="1" applyAlignment="1">
      <alignment horizontal="right" wrapText="1"/>
    </xf>
    <xf numFmtId="0" fontId="11" fillId="0" borderId="0" xfId="0" applyFont="1" applyAlignment="1"/>
    <xf numFmtId="0" fontId="5" fillId="0" borderId="38" xfId="0" applyFont="1" applyFill="1" applyBorder="1" applyAlignment="1">
      <alignment horizontal="left" vertical="top" wrapText="1"/>
    </xf>
    <xf numFmtId="0" fontId="5" fillId="0" borderId="39" xfId="1" applyFont="1" applyFill="1" applyBorder="1" applyAlignment="1" applyProtection="1">
      <alignment horizontal="left" vertical="top" wrapText="1"/>
      <protection locked="0"/>
    </xf>
    <xf numFmtId="0" fontId="5" fillId="0" borderId="40" xfId="1" applyFont="1" applyFill="1" applyBorder="1" applyAlignment="1" applyProtection="1">
      <alignment horizontal="center" vertical="top"/>
      <protection locked="0"/>
    </xf>
    <xf numFmtId="164" fontId="5" fillId="0" borderId="41" xfId="1" applyNumberFormat="1" applyFont="1" applyFill="1" applyBorder="1" applyAlignment="1" applyProtection="1">
      <alignment horizontal="right" vertical="top" wrapText="1"/>
      <protection locked="0"/>
    </xf>
    <xf numFmtId="3" fontId="5" fillId="0" borderId="42" xfId="1" applyNumberFormat="1" applyFont="1" applyFill="1" applyBorder="1" applyAlignment="1" applyProtection="1">
      <alignment horizontal="center" vertical="top"/>
      <protection locked="0"/>
    </xf>
    <xf numFmtId="164" fontId="5" fillId="0" borderId="43" xfId="1" applyNumberFormat="1" applyFont="1" applyFill="1" applyBorder="1" applyAlignment="1" applyProtection="1">
      <alignment horizontal="right" vertical="top" wrapText="1"/>
      <protection locked="0"/>
    </xf>
    <xf numFmtId="164" fontId="5" fillId="0" borderId="44" xfId="1" applyNumberFormat="1" applyFont="1" applyFill="1" applyBorder="1" applyAlignment="1" applyProtection="1">
      <alignment horizontal="right" vertical="top" wrapText="1"/>
      <protection locked="0"/>
    </xf>
    <xf numFmtId="164" fontId="5" fillId="0" borderId="45" xfId="0" applyNumberFormat="1" applyFont="1" applyFill="1" applyBorder="1" applyAlignment="1">
      <alignment horizontal="right" vertical="top" wrapText="1"/>
    </xf>
    <xf numFmtId="164" fontId="5" fillId="0" borderId="46" xfId="0" applyNumberFormat="1" applyFont="1" applyFill="1" applyBorder="1" applyAlignment="1">
      <alignment horizontal="right" vertical="top" wrapText="1"/>
    </xf>
    <xf numFmtId="3" fontId="5" fillId="0" borderId="47" xfId="0" applyNumberFormat="1" applyFont="1" applyFill="1" applyBorder="1" applyAlignment="1">
      <alignment horizontal="center" vertical="top" wrapText="1"/>
    </xf>
    <xf numFmtId="164" fontId="5" fillId="0" borderId="42" xfId="0" applyNumberFormat="1" applyFont="1" applyFill="1" applyBorder="1" applyAlignment="1">
      <alignment horizontal="right" vertical="top" wrapText="1"/>
    </xf>
    <xf numFmtId="0" fontId="5" fillId="0" borderId="48" xfId="0" applyFont="1" applyFill="1" applyBorder="1" applyAlignment="1">
      <alignment horizontal="left" vertical="top" wrapText="1"/>
    </xf>
    <xf numFmtId="0" fontId="5" fillId="0" borderId="23" xfId="1" applyFont="1" applyFill="1" applyBorder="1" applyAlignment="1" applyProtection="1">
      <alignment horizontal="left" vertical="top" wrapText="1"/>
      <protection locked="0"/>
    </xf>
    <xf numFmtId="0" fontId="5" fillId="0" borderId="24" xfId="1" applyFont="1" applyFill="1" applyBorder="1" applyAlignment="1" applyProtection="1">
      <alignment horizontal="center" vertical="top"/>
      <protection locked="0"/>
    </xf>
    <xf numFmtId="164" fontId="5" fillId="0" borderId="25" xfId="1" applyNumberFormat="1" applyFont="1" applyFill="1" applyBorder="1" applyAlignment="1" applyProtection="1">
      <alignment horizontal="right" vertical="top" wrapText="1"/>
      <protection locked="0"/>
    </xf>
    <xf numFmtId="3" fontId="5" fillId="0" borderId="49" xfId="1" applyNumberFormat="1" applyFont="1" applyFill="1" applyBorder="1" applyAlignment="1" applyProtection="1">
      <alignment horizontal="center" vertical="top"/>
      <protection locked="0"/>
    </xf>
    <xf numFmtId="164" fontId="5" fillId="0" borderId="23" xfId="1" applyNumberFormat="1" applyFont="1" applyFill="1" applyBorder="1" applyAlignment="1" applyProtection="1">
      <alignment horizontal="right" vertical="top" wrapText="1"/>
      <protection locked="0"/>
    </xf>
    <xf numFmtId="164" fontId="5" fillId="0" borderId="50" xfId="0" applyNumberFormat="1" applyFont="1" applyFill="1" applyBorder="1" applyAlignment="1">
      <alignment horizontal="right" vertical="top" wrapText="1"/>
    </xf>
    <xf numFmtId="164" fontId="5" fillId="0" borderId="51" xfId="0" applyNumberFormat="1" applyFont="1" applyFill="1" applyBorder="1" applyAlignment="1">
      <alignment horizontal="right" vertical="top" wrapText="1"/>
    </xf>
    <xf numFmtId="3" fontId="5" fillId="0" borderId="52" xfId="0" applyNumberFormat="1" applyFont="1" applyFill="1" applyBorder="1" applyAlignment="1">
      <alignment horizontal="center" vertical="top" wrapText="1"/>
    </xf>
    <xf numFmtId="164" fontId="5" fillId="0" borderId="49" xfId="0" applyNumberFormat="1" applyFont="1" applyFill="1" applyBorder="1" applyAlignment="1">
      <alignment horizontal="right" vertical="top" wrapText="1"/>
    </xf>
    <xf numFmtId="0" fontId="5" fillId="0" borderId="0" xfId="0" applyFont="1" applyFill="1"/>
    <xf numFmtId="3" fontId="5" fillId="0" borderId="53" xfId="1" applyNumberFormat="1" applyFont="1" applyFill="1" applyBorder="1" applyAlignment="1" applyProtection="1">
      <alignment horizontal="center" vertical="top"/>
      <protection locked="0"/>
    </xf>
    <xf numFmtId="164" fontId="5" fillId="0" borderId="54" xfId="1" applyNumberFormat="1" applyFont="1" applyFill="1" applyBorder="1" applyAlignment="1" applyProtection="1">
      <alignment horizontal="right" vertical="top" wrapText="1"/>
      <protection locked="0"/>
    </xf>
    <xf numFmtId="164" fontId="5" fillId="0" borderId="55" xfId="1" applyNumberFormat="1" applyFont="1" applyFill="1" applyBorder="1" applyAlignment="1" applyProtection="1">
      <alignment horizontal="right" vertical="top" wrapText="1"/>
      <protection locked="0"/>
    </xf>
    <xf numFmtId="164" fontId="5" fillId="0" borderId="56" xfId="0" applyNumberFormat="1" applyFont="1" applyFill="1" applyBorder="1" applyAlignment="1">
      <alignment horizontal="right" vertical="top" wrapText="1"/>
    </xf>
    <xf numFmtId="164" fontId="5" fillId="0" borderId="57" xfId="0" applyNumberFormat="1" applyFont="1" applyFill="1" applyBorder="1" applyAlignment="1">
      <alignment horizontal="right" vertical="top" wrapText="1"/>
    </xf>
    <xf numFmtId="3" fontId="5" fillId="0" borderId="58" xfId="0" applyNumberFormat="1" applyFont="1" applyFill="1" applyBorder="1" applyAlignment="1">
      <alignment horizontal="center" vertical="top" wrapText="1"/>
    </xf>
    <xf numFmtId="0" fontId="5" fillId="0" borderId="59" xfId="0" applyFont="1" applyFill="1" applyBorder="1" applyAlignment="1">
      <alignment horizontal="left" vertical="top" wrapText="1"/>
    </xf>
    <xf numFmtId="0" fontId="5" fillId="0" borderId="54" xfId="1" applyFont="1" applyFill="1" applyBorder="1" applyAlignment="1" applyProtection="1">
      <alignment horizontal="left" vertical="top" wrapText="1"/>
      <protection locked="0"/>
    </xf>
    <xf numFmtId="0" fontId="5" fillId="0" borderId="60" xfId="1" applyFont="1" applyFill="1" applyBorder="1" applyAlignment="1" applyProtection="1">
      <alignment horizontal="center" vertical="top"/>
      <protection locked="0"/>
    </xf>
    <xf numFmtId="164" fontId="5" fillId="0" borderId="61" xfId="1" applyNumberFormat="1" applyFont="1" applyFill="1" applyBorder="1" applyAlignment="1" applyProtection="1">
      <alignment horizontal="right" vertical="top" wrapText="1"/>
      <protection locked="0"/>
    </xf>
    <xf numFmtId="3" fontId="5" fillId="0" borderId="58" xfId="1" applyNumberFormat="1" applyFont="1" applyFill="1" applyBorder="1" applyAlignment="1" applyProtection="1">
      <alignment horizontal="center" vertical="top"/>
      <protection locked="0"/>
    </xf>
    <xf numFmtId="164" fontId="5" fillId="0" borderId="53" xfId="0" applyNumberFormat="1" applyFont="1" applyFill="1" applyBorder="1" applyAlignment="1">
      <alignment horizontal="right" vertical="top" wrapText="1"/>
    </xf>
    <xf numFmtId="0" fontId="11" fillId="3" borderId="32" xfId="0" applyFont="1" applyFill="1" applyBorder="1" applyAlignment="1" applyProtection="1">
      <alignment horizontal="left" vertical="center" wrapText="1"/>
    </xf>
    <xf numFmtId="0" fontId="11" fillId="3" borderId="33" xfId="0" applyFont="1" applyFill="1" applyBorder="1" applyAlignment="1" applyProtection="1">
      <alignment horizontal="left" vertical="center" wrapText="1"/>
    </xf>
    <xf numFmtId="3" fontId="11" fillId="3" borderId="32" xfId="0" applyNumberFormat="1" applyFont="1" applyFill="1" applyBorder="1" applyAlignment="1" applyProtection="1">
      <alignment horizontal="center" wrapText="1"/>
    </xf>
    <xf numFmtId="164" fontId="12" fillId="3" borderId="62" xfId="0" applyNumberFormat="1" applyFont="1" applyFill="1" applyBorder="1" applyAlignment="1" applyProtection="1">
      <alignment horizontal="right" wrapText="1"/>
    </xf>
    <xf numFmtId="164" fontId="11" fillId="3" borderId="62" xfId="0" applyNumberFormat="1" applyFont="1" applyFill="1" applyBorder="1" applyAlignment="1" applyProtection="1">
      <alignment horizontal="right" wrapText="1"/>
    </xf>
    <xf numFmtId="164" fontId="11" fillId="3" borderId="62" xfId="0" applyNumberFormat="1" applyFont="1" applyFill="1" applyBorder="1" applyAlignment="1">
      <alignment horizontal="right" wrapText="1"/>
    </xf>
    <xf numFmtId="3" fontId="11" fillId="3" borderId="63" xfId="0" applyNumberFormat="1" applyFont="1" applyFill="1" applyBorder="1" applyAlignment="1">
      <alignment horizontal="center" wrapText="1"/>
    </xf>
    <xf numFmtId="164" fontId="11" fillId="3" borderId="64" xfId="0" applyNumberFormat="1" applyFont="1" applyFill="1" applyBorder="1" applyAlignment="1">
      <alignment horizontal="right" wrapText="1"/>
    </xf>
    <xf numFmtId="3" fontId="11" fillId="3" borderId="33" xfId="0" applyNumberFormat="1" applyFont="1" applyFill="1" applyBorder="1" applyAlignment="1">
      <alignment horizontal="center" wrapText="1"/>
    </xf>
    <xf numFmtId="164" fontId="11" fillId="3" borderId="65" xfId="0" applyNumberFormat="1" applyFont="1" applyFill="1" applyBorder="1" applyAlignment="1">
      <alignment horizontal="right" wrapText="1"/>
    </xf>
    <xf numFmtId="0" fontId="11" fillId="0" borderId="0" xfId="0" applyFont="1" applyFill="1" applyAlignment="1" applyProtection="1"/>
    <xf numFmtId="0" fontId="5" fillId="0" borderId="39" xfId="0" applyFont="1" applyFill="1" applyBorder="1" applyAlignment="1" applyProtection="1">
      <alignment horizontal="left" vertical="top" wrapText="1"/>
      <protection locked="0"/>
    </xf>
    <xf numFmtId="0" fontId="5" fillId="0" borderId="40" xfId="0" applyFont="1" applyFill="1" applyBorder="1" applyAlignment="1" applyProtection="1">
      <alignment horizontal="center" vertical="top"/>
      <protection locked="0"/>
    </xf>
    <xf numFmtId="164" fontId="5" fillId="0" borderId="41" xfId="0" applyNumberFormat="1" applyFont="1" applyFill="1" applyBorder="1" applyAlignment="1" applyProtection="1">
      <alignment horizontal="right" vertical="top" wrapText="1"/>
      <protection locked="0"/>
    </xf>
    <xf numFmtId="3" fontId="5" fillId="0" borderId="42" xfId="0" applyNumberFormat="1" applyFont="1" applyFill="1" applyBorder="1" applyAlignment="1" applyProtection="1">
      <alignment horizontal="center" vertical="top"/>
      <protection locked="0"/>
    </xf>
    <xf numFmtId="164" fontId="5" fillId="0" borderId="24" xfId="1" applyNumberFormat="1" applyFont="1" applyFill="1" applyBorder="1" applyAlignment="1" applyProtection="1">
      <alignment horizontal="right" vertical="top" wrapText="1"/>
      <protection locked="0"/>
    </xf>
    <xf numFmtId="164" fontId="5" fillId="0" borderId="25" xfId="0" applyNumberFormat="1" applyFont="1" applyFill="1" applyBorder="1" applyAlignment="1" applyProtection="1">
      <alignment horizontal="right" vertical="top" wrapText="1"/>
      <protection locked="0"/>
    </xf>
    <xf numFmtId="3" fontId="5" fillId="0" borderId="66" xfId="1" applyNumberFormat="1" applyFont="1" applyFill="1" applyBorder="1" applyAlignment="1" applyProtection="1">
      <alignment horizontal="center" vertical="top" wrapText="1"/>
      <protection locked="0"/>
    </xf>
    <xf numFmtId="3" fontId="5" fillId="0" borderId="47" xfId="1" applyNumberFormat="1" applyFont="1" applyFill="1" applyBorder="1" applyAlignment="1" applyProtection="1">
      <alignment horizontal="center" vertical="top" wrapText="1"/>
      <protection locked="0"/>
    </xf>
    <xf numFmtId="0" fontId="5" fillId="0" borderId="23" xfId="0" applyFont="1" applyFill="1" applyBorder="1" applyAlignment="1" applyProtection="1">
      <alignment horizontal="left" vertical="top" wrapText="1"/>
      <protection locked="0"/>
    </xf>
    <xf numFmtId="0" fontId="5" fillId="0" borderId="24" xfId="0" applyFont="1" applyFill="1" applyBorder="1" applyAlignment="1" applyProtection="1">
      <alignment horizontal="center" vertical="top"/>
      <protection locked="0"/>
    </xf>
    <xf numFmtId="3" fontId="5" fillId="0" borderId="49" xfId="0" applyNumberFormat="1" applyFont="1" applyFill="1" applyBorder="1" applyAlignment="1" applyProtection="1">
      <alignment horizontal="center" vertical="top"/>
      <protection locked="0"/>
    </xf>
    <xf numFmtId="3" fontId="5" fillId="0" borderId="68" xfId="1" applyNumberFormat="1" applyFont="1" applyFill="1" applyBorder="1" applyAlignment="1" applyProtection="1">
      <alignment horizontal="center" vertical="top" wrapText="1"/>
      <protection locked="0"/>
    </xf>
    <xf numFmtId="3" fontId="5" fillId="0" borderId="52" xfId="1" applyNumberFormat="1" applyFont="1" applyFill="1" applyBorder="1" applyAlignment="1" applyProtection="1">
      <alignment horizontal="center" vertical="top" wrapText="1"/>
      <protection locked="0"/>
    </xf>
    <xf numFmtId="0" fontId="5" fillId="0" borderId="54" xfId="0" applyFont="1" applyFill="1" applyBorder="1" applyAlignment="1" applyProtection="1">
      <alignment horizontal="left" vertical="top" wrapText="1"/>
      <protection locked="0"/>
    </xf>
    <xf numFmtId="0" fontId="5" fillId="0" borderId="60" xfId="0" applyFont="1" applyFill="1" applyBorder="1" applyAlignment="1" applyProtection="1">
      <alignment horizontal="center" vertical="top"/>
      <protection locked="0"/>
    </xf>
    <xf numFmtId="164" fontId="5" fillId="0" borderId="61" xfId="0" applyNumberFormat="1" applyFont="1" applyFill="1" applyBorder="1" applyAlignment="1" applyProtection="1">
      <alignment horizontal="right" vertical="top" wrapText="1"/>
      <protection locked="0"/>
    </xf>
    <xf numFmtId="3" fontId="5" fillId="0" borderId="53" xfId="0" applyNumberFormat="1" applyFont="1" applyFill="1" applyBorder="1" applyAlignment="1" applyProtection="1">
      <alignment horizontal="center" vertical="top"/>
      <protection locked="0"/>
    </xf>
    <xf numFmtId="3" fontId="5" fillId="0" borderId="69" xfId="1" applyNumberFormat="1" applyFont="1" applyFill="1" applyBorder="1" applyAlignment="1" applyProtection="1">
      <alignment horizontal="center" vertical="top" wrapText="1"/>
      <protection locked="0"/>
    </xf>
    <xf numFmtId="3" fontId="5" fillId="0" borderId="58" xfId="1" applyNumberFormat="1" applyFont="1" applyFill="1" applyBorder="1" applyAlignment="1" applyProtection="1">
      <alignment horizontal="center" vertical="top" wrapText="1"/>
      <protection locked="0"/>
    </xf>
    <xf numFmtId="3" fontId="8" fillId="0" borderId="58" xfId="1" applyNumberFormat="1" applyFont="1" applyFill="1" applyBorder="1" applyAlignment="1" applyProtection="1">
      <alignment horizontal="center" vertical="top" wrapText="1"/>
      <protection locked="0"/>
    </xf>
    <xf numFmtId="0" fontId="11" fillId="3" borderId="32" xfId="0" applyFont="1" applyFill="1" applyBorder="1" applyAlignment="1" applyProtection="1">
      <alignment horizontal="left" vertical="top" wrapText="1"/>
    </xf>
    <xf numFmtId="0" fontId="11" fillId="3" borderId="33" xfId="0" applyFont="1" applyFill="1" applyBorder="1" applyAlignment="1" applyProtection="1">
      <alignment horizontal="left" vertical="top" wrapText="1"/>
    </xf>
    <xf numFmtId="3" fontId="11" fillId="3" borderId="33" xfId="0" applyNumberFormat="1" applyFont="1" applyFill="1" applyBorder="1" applyAlignment="1" applyProtection="1">
      <alignment horizontal="center" wrapText="1"/>
    </xf>
    <xf numFmtId="164" fontId="13" fillId="3" borderId="33" xfId="0" applyNumberFormat="1" applyFont="1" applyFill="1" applyBorder="1" applyAlignment="1" applyProtection="1">
      <alignment horizontal="right" wrapText="1"/>
    </xf>
    <xf numFmtId="164" fontId="12" fillId="3" borderId="33" xfId="0" applyNumberFormat="1" applyFont="1" applyFill="1" applyBorder="1" applyAlignment="1" applyProtection="1">
      <alignment horizontal="right" wrapText="1"/>
    </xf>
    <xf numFmtId="164" fontId="11" fillId="3" borderId="33" xfId="0" applyNumberFormat="1" applyFont="1" applyFill="1" applyBorder="1" applyAlignment="1">
      <alignment horizontal="right" wrapText="1"/>
    </xf>
    <xf numFmtId="164" fontId="11" fillId="3" borderId="70" xfId="0" applyNumberFormat="1" applyFont="1" applyFill="1" applyBorder="1" applyAlignment="1">
      <alignment horizontal="right" wrapText="1"/>
    </xf>
    <xf numFmtId="164" fontId="11" fillId="3" borderId="34" xfId="0" applyNumberFormat="1" applyFont="1" applyFill="1" applyBorder="1" applyAlignment="1">
      <alignment horizontal="right" wrapText="1"/>
    </xf>
    <xf numFmtId="0" fontId="5" fillId="0" borderId="71" xfId="0" applyFont="1" applyFill="1" applyBorder="1" applyAlignment="1">
      <alignment horizontal="left" vertical="top" wrapText="1"/>
    </xf>
    <xf numFmtId="3" fontId="5" fillId="0" borderId="24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67" xfId="0" applyNumberFormat="1" applyFont="1" applyFill="1" applyBorder="1" applyAlignment="1" applyProtection="1">
      <alignment horizontal="right" vertical="top" wrapText="1"/>
      <protection locked="0"/>
    </xf>
    <xf numFmtId="164" fontId="5" fillId="0" borderId="72" xfId="0" applyNumberFormat="1" applyFont="1" applyFill="1" applyBorder="1" applyAlignment="1" applyProtection="1">
      <alignment horizontal="right" vertical="top" wrapText="1"/>
      <protection locked="0"/>
    </xf>
    <xf numFmtId="164" fontId="5" fillId="0" borderId="23" xfId="0" applyNumberFormat="1" applyFont="1" applyFill="1" applyBorder="1" applyAlignment="1" applyProtection="1">
      <alignment horizontal="right" vertical="top" wrapText="1"/>
      <protection locked="0"/>
    </xf>
    <xf numFmtId="164" fontId="5" fillId="0" borderId="48" xfId="0" applyNumberFormat="1" applyFont="1" applyFill="1" applyBorder="1" applyAlignment="1" applyProtection="1">
      <alignment horizontal="right" vertical="top" wrapText="1"/>
      <protection locked="0"/>
    </xf>
    <xf numFmtId="3" fontId="5" fillId="0" borderId="74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73" xfId="0" applyNumberFormat="1" applyFont="1" applyFill="1" applyBorder="1" applyAlignment="1" applyProtection="1">
      <alignment horizontal="right" vertical="top" wrapText="1"/>
      <protection locked="0"/>
    </xf>
    <xf numFmtId="164" fontId="5" fillId="0" borderId="75" xfId="0" applyNumberFormat="1" applyFont="1" applyFill="1" applyBorder="1" applyAlignment="1" applyProtection="1">
      <alignment horizontal="right" vertical="top" wrapText="1"/>
      <protection locked="0"/>
    </xf>
    <xf numFmtId="3" fontId="5" fillId="0" borderId="23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68" xfId="0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/>
    <xf numFmtId="164" fontId="12" fillId="3" borderId="33" xfId="0" applyNumberFormat="1" applyFont="1" applyFill="1" applyBorder="1" applyAlignment="1">
      <alignment horizontal="right" wrapText="1"/>
    </xf>
    <xf numFmtId="0" fontId="5" fillId="0" borderId="76" xfId="0" applyFont="1" applyFill="1" applyBorder="1" applyAlignment="1">
      <alignment horizontal="left" vertical="top" wrapText="1"/>
    </xf>
    <xf numFmtId="0" fontId="5" fillId="0" borderId="77" xfId="0" applyFont="1" applyFill="1" applyBorder="1" applyAlignment="1" applyProtection="1">
      <alignment horizontal="left" vertical="top" wrapText="1"/>
      <protection locked="0"/>
    </xf>
    <xf numFmtId="3" fontId="5" fillId="0" borderId="78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79" xfId="0" applyNumberFormat="1" applyFont="1" applyFill="1" applyBorder="1" applyAlignment="1" applyProtection="1">
      <alignment horizontal="right" vertical="top" wrapText="1"/>
      <protection locked="0"/>
    </xf>
    <xf numFmtId="3" fontId="5" fillId="0" borderId="80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81" xfId="0" applyNumberFormat="1" applyFont="1" applyFill="1" applyBorder="1" applyAlignment="1" applyProtection="1">
      <alignment horizontal="right" vertical="top" wrapText="1"/>
      <protection locked="0"/>
    </xf>
    <xf numFmtId="164" fontId="5" fillId="0" borderId="77" xfId="0" applyNumberFormat="1" applyFont="1" applyFill="1" applyBorder="1" applyAlignment="1" applyProtection="1">
      <alignment horizontal="right" vertical="top" wrapText="1"/>
      <protection locked="0"/>
    </xf>
    <xf numFmtId="164" fontId="5" fillId="0" borderId="26" xfId="0" applyNumberFormat="1" applyFont="1" applyFill="1" applyBorder="1" applyAlignment="1" applyProtection="1">
      <alignment horizontal="right" vertical="top" wrapText="1"/>
      <protection locked="0"/>
    </xf>
    <xf numFmtId="164" fontId="5" fillId="0" borderId="82" xfId="0" applyNumberFormat="1" applyFont="1" applyFill="1" applyBorder="1" applyAlignment="1" applyProtection="1">
      <alignment horizontal="right" vertical="top" wrapText="1"/>
      <protection locked="0"/>
    </xf>
    <xf numFmtId="3" fontId="5" fillId="0" borderId="18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83" xfId="0" applyNumberFormat="1" applyFont="1" applyFill="1" applyBorder="1" applyAlignment="1" applyProtection="1">
      <alignment horizontal="right" vertical="top" wrapText="1"/>
      <protection locked="0"/>
    </xf>
    <xf numFmtId="3" fontId="5" fillId="0" borderId="84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85" xfId="0" applyNumberFormat="1" applyFont="1" applyFill="1" applyBorder="1" applyAlignment="1" applyProtection="1">
      <alignment horizontal="right" vertical="top" wrapText="1"/>
      <protection locked="0"/>
    </xf>
    <xf numFmtId="0" fontId="14" fillId="0" borderId="0" xfId="0" applyFont="1"/>
    <xf numFmtId="0" fontId="11" fillId="3" borderId="26" xfId="0" applyFont="1" applyFill="1" applyBorder="1" applyAlignment="1" applyProtection="1">
      <alignment horizontal="left" vertical="top" wrapText="1"/>
    </xf>
    <xf numFmtId="164" fontId="11" fillId="3" borderId="84" xfId="0" applyNumberFormat="1" applyFont="1" applyFill="1" applyBorder="1" applyAlignment="1">
      <alignment horizontal="right"/>
    </xf>
    <xf numFmtId="3" fontId="11" fillId="3" borderId="0" xfId="0" applyNumberFormat="1" applyFont="1" applyFill="1" applyBorder="1" applyAlignment="1" applyProtection="1">
      <alignment horizontal="center" wrapText="1"/>
    </xf>
    <xf numFmtId="164" fontId="12" fillId="3" borderId="0" xfId="0" applyNumberFormat="1" applyFont="1" applyFill="1" applyBorder="1" applyAlignment="1" applyProtection="1">
      <alignment horizontal="right" wrapText="1"/>
    </xf>
    <xf numFmtId="164" fontId="11" fillId="3" borderId="0" xfId="0" applyNumberFormat="1" applyFont="1" applyFill="1" applyBorder="1" applyAlignment="1">
      <alignment horizontal="right" wrapText="1"/>
    </xf>
    <xf numFmtId="3" fontId="11" fillId="3" borderId="27" xfId="0" applyNumberFormat="1" applyFont="1" applyFill="1" applyBorder="1" applyAlignment="1">
      <alignment horizontal="center" wrapText="1"/>
    </xf>
    <xf numFmtId="164" fontId="11" fillId="3" borderId="22" xfId="0" applyNumberFormat="1" applyFont="1" applyFill="1" applyBorder="1" applyAlignment="1">
      <alignment horizontal="right" wrapText="1"/>
    </xf>
    <xf numFmtId="3" fontId="11" fillId="3" borderId="0" xfId="0" applyNumberFormat="1" applyFont="1" applyFill="1" applyBorder="1" applyAlignment="1">
      <alignment horizontal="center" wrapText="1"/>
    </xf>
    <xf numFmtId="164" fontId="11" fillId="3" borderId="84" xfId="0" applyNumberFormat="1" applyFont="1" applyFill="1" applyBorder="1" applyAlignment="1">
      <alignment horizontal="right" wrapText="1"/>
    </xf>
    <xf numFmtId="0" fontId="5" fillId="0" borderId="86" xfId="0" applyFont="1" applyFill="1" applyBorder="1" applyAlignment="1">
      <alignment horizontal="left" vertical="top" wrapText="1"/>
    </xf>
    <xf numFmtId="0" fontId="5" fillId="0" borderId="87" xfId="0" applyFont="1" applyFill="1" applyBorder="1" applyAlignment="1" applyProtection="1">
      <alignment horizontal="left" vertical="top" wrapText="1"/>
      <protection locked="0"/>
    </xf>
    <xf numFmtId="3" fontId="5" fillId="0" borderId="88" xfId="0" applyNumberFormat="1" applyFont="1" applyFill="1" applyBorder="1" applyAlignment="1" applyProtection="1">
      <alignment horizontal="center" vertical="top" wrapText="1"/>
      <protection locked="0"/>
    </xf>
    <xf numFmtId="4" fontId="5" fillId="0" borderId="89" xfId="0" applyNumberFormat="1" applyFont="1" applyFill="1" applyBorder="1" applyAlignment="1" applyProtection="1">
      <alignment horizontal="right" vertical="top" wrapText="1"/>
      <protection locked="0"/>
    </xf>
    <xf numFmtId="3" fontId="5" fillId="0" borderId="90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89" xfId="0" applyNumberFormat="1" applyFont="1" applyFill="1" applyBorder="1" applyAlignment="1" applyProtection="1">
      <alignment horizontal="right" vertical="top" wrapText="1"/>
      <protection locked="0"/>
    </xf>
    <xf numFmtId="164" fontId="5" fillId="0" borderId="91" xfId="0" applyNumberFormat="1" applyFont="1" applyFill="1" applyBorder="1" applyAlignment="1" applyProtection="1">
      <alignment horizontal="right" vertical="top" wrapText="1"/>
      <protection locked="0"/>
    </xf>
    <xf numFmtId="3" fontId="5" fillId="0" borderId="92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93" xfId="0" applyNumberFormat="1" applyFont="1" applyFill="1" applyBorder="1" applyAlignment="1">
      <alignment horizontal="right" vertical="top" wrapText="1"/>
    </xf>
    <xf numFmtId="3" fontId="5" fillId="0" borderId="94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92" xfId="0" applyNumberFormat="1" applyFont="1" applyFill="1" applyBorder="1" applyAlignment="1">
      <alignment horizontal="right" vertical="top" wrapText="1"/>
    </xf>
    <xf numFmtId="0" fontId="5" fillId="0" borderId="95" xfId="0" applyFont="1" applyFill="1" applyBorder="1" applyAlignment="1">
      <alignment horizontal="left" vertical="top" wrapText="1"/>
    </xf>
    <xf numFmtId="0" fontId="5" fillId="0" borderId="96" xfId="0" applyFont="1" applyFill="1" applyBorder="1" applyAlignment="1" applyProtection="1">
      <alignment horizontal="left" vertical="top" wrapText="1"/>
      <protection locked="0"/>
    </xf>
    <xf numFmtId="3" fontId="5" fillId="0" borderId="97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98" xfId="0" applyNumberFormat="1" applyFont="1" applyFill="1" applyBorder="1" applyAlignment="1" applyProtection="1">
      <alignment horizontal="right" vertical="top" wrapText="1"/>
      <protection locked="0"/>
    </xf>
    <xf numFmtId="3" fontId="5" fillId="0" borderId="99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00" xfId="0" applyNumberFormat="1" applyFont="1" applyFill="1" applyBorder="1" applyAlignment="1" applyProtection="1">
      <alignment horizontal="right" vertical="top" wrapText="1"/>
      <protection locked="0"/>
    </xf>
    <xf numFmtId="164" fontId="5" fillId="0" borderId="97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01" xfId="0" applyNumberFormat="1" applyFont="1" applyFill="1" applyBorder="1" applyAlignment="1" applyProtection="1">
      <alignment horizontal="right" vertical="top" wrapText="1"/>
      <protection locked="0"/>
    </xf>
    <xf numFmtId="3" fontId="5" fillId="0" borderId="102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03" xfId="0" applyNumberFormat="1" applyFont="1" applyFill="1" applyBorder="1" applyAlignment="1">
      <alignment horizontal="right" vertical="top" wrapText="1"/>
    </xf>
    <xf numFmtId="3" fontId="5" fillId="0" borderId="104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02" xfId="0" applyNumberFormat="1" applyFont="1" applyFill="1" applyBorder="1" applyAlignment="1">
      <alignment horizontal="right" vertical="top" wrapText="1"/>
    </xf>
    <xf numFmtId="0" fontId="5" fillId="0" borderId="105" xfId="0" applyFont="1" applyFill="1" applyBorder="1" applyAlignment="1">
      <alignment horizontal="left" vertical="top" wrapText="1"/>
    </xf>
    <xf numFmtId="0" fontId="5" fillId="0" borderId="106" xfId="0" applyFont="1" applyFill="1" applyBorder="1" applyAlignment="1" applyProtection="1">
      <alignment horizontal="left" vertical="top" wrapText="1"/>
      <protection locked="0"/>
    </xf>
    <xf numFmtId="3" fontId="5" fillId="0" borderId="107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08" xfId="0" applyNumberFormat="1" applyFont="1" applyFill="1" applyBorder="1" applyAlignment="1" applyProtection="1">
      <alignment horizontal="right" vertical="top" wrapText="1"/>
      <protection locked="0"/>
    </xf>
    <xf numFmtId="3" fontId="5" fillId="0" borderId="109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06" xfId="0" applyNumberFormat="1" applyFont="1" applyFill="1" applyBorder="1" applyAlignment="1" applyProtection="1">
      <alignment horizontal="right" vertical="top" wrapText="1"/>
      <protection locked="0"/>
    </xf>
    <xf numFmtId="164" fontId="5" fillId="0" borderId="107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10" xfId="0" applyNumberFormat="1" applyFont="1" applyFill="1" applyBorder="1" applyAlignment="1">
      <alignment horizontal="right" vertical="top" wrapText="1"/>
    </xf>
    <xf numFmtId="3" fontId="5" fillId="0" borderId="111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12" xfId="0" applyNumberFormat="1" applyFont="1" applyFill="1" applyBorder="1" applyAlignment="1">
      <alignment horizontal="right" vertical="top" wrapText="1"/>
    </xf>
    <xf numFmtId="3" fontId="5" fillId="0" borderId="113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08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14" xfId="0" applyNumberFormat="1" applyFont="1" applyFill="1" applyBorder="1" applyAlignment="1">
      <alignment horizontal="right" vertical="top" wrapText="1"/>
    </xf>
    <xf numFmtId="0" fontId="5" fillId="0" borderId="115" xfId="0" applyFont="1" applyFill="1" applyBorder="1" applyAlignment="1">
      <alignment horizontal="left" vertical="top" wrapText="1"/>
    </xf>
    <xf numFmtId="0" fontId="5" fillId="0" borderId="116" xfId="0" applyFont="1" applyFill="1" applyBorder="1" applyAlignment="1" applyProtection="1">
      <alignment horizontal="left" vertical="top" wrapText="1"/>
      <protection locked="0"/>
    </xf>
    <xf numFmtId="3" fontId="5" fillId="0" borderId="117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18" xfId="0" applyNumberFormat="1" applyFont="1" applyFill="1" applyBorder="1" applyAlignment="1" applyProtection="1">
      <alignment horizontal="right" vertical="top" wrapText="1"/>
      <protection locked="0"/>
    </xf>
    <xf numFmtId="3" fontId="5" fillId="0" borderId="119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16" xfId="0" applyNumberFormat="1" applyFont="1" applyFill="1" applyBorder="1" applyAlignment="1" applyProtection="1">
      <alignment horizontal="right" vertical="top" wrapText="1"/>
      <protection locked="0"/>
    </xf>
    <xf numFmtId="164" fontId="5" fillId="0" borderId="117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20" xfId="0" applyNumberFormat="1" applyFont="1" applyFill="1" applyBorder="1" applyAlignment="1">
      <alignment horizontal="right" vertical="top" wrapText="1"/>
    </xf>
    <xf numFmtId="3" fontId="5" fillId="0" borderId="121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22" xfId="0" applyNumberFormat="1" applyFont="1" applyFill="1" applyBorder="1" applyAlignment="1">
      <alignment horizontal="right" vertical="top" wrapText="1"/>
    </xf>
    <xf numFmtId="3" fontId="5" fillId="0" borderId="123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18" xfId="0" applyNumberFormat="1" applyFont="1" applyFill="1" applyBorder="1" applyAlignment="1" applyProtection="1">
      <alignment horizontal="center" vertical="top" wrapText="1"/>
      <protection locked="0"/>
    </xf>
    <xf numFmtId="164" fontId="5" fillId="0" borderId="124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/>
    </xf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65" fontId="5" fillId="0" borderId="0" xfId="0" applyNumberFormat="1" applyFont="1" applyAlignment="1">
      <alignment horizontal="right"/>
    </xf>
    <xf numFmtId="166" fontId="5" fillId="0" borderId="0" xfId="0" applyNumberFormat="1" applyFont="1"/>
    <xf numFmtId="166" fontId="15" fillId="0" borderId="0" xfId="0" applyNumberFormat="1" applyFont="1"/>
    <xf numFmtId="1" fontId="5" fillId="0" borderId="0" xfId="0" applyNumberFormat="1" applyFont="1"/>
    <xf numFmtId="4" fontId="16" fillId="0" borderId="0" xfId="0" applyNumberFormat="1" applyFont="1" applyAlignment="1">
      <alignment horizontal="right"/>
    </xf>
    <xf numFmtId="164" fontId="12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9;&#1042;&#1069;&#1055;\_KO\02%20&#1058;&#1055;%20&#1080;%20&#1056;\&#1048;&#1055;\&#1048;&#1055;%202022-2024\&#1048;&#1055;%202022-2024%20(&#1074;&#1085;&#1091;&#1090;&#1088;&#1077;&#1085;&#1085;&#1103;&#1103;%20&#1092;&#1086;&#1088;&#1084;&#107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П 22-24 (2)"/>
      <sheetName val="ИП 22-24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V55"/>
  <sheetViews>
    <sheetView tabSelected="1" zoomScale="120" zoomScaleNormal="120" zoomScaleSheetLayoutView="100" zoomScalePageLayoutView="115" workbookViewId="0">
      <pane xSplit="4" ySplit="6" topLeftCell="E7" activePane="bottomRight" state="frozen"/>
      <selection activeCell="R14" sqref="R14"/>
      <selection pane="topRight" activeCell="R14" sqref="R14"/>
      <selection pane="bottomLeft" activeCell="R14" sqref="R14"/>
      <selection pane="bottomRight" activeCell="F41" sqref="F41"/>
    </sheetView>
  </sheetViews>
  <sheetFormatPr defaultColWidth="9.28515625" defaultRowHeight="12.75" outlineLevelRow="1" x14ac:dyDescent="0.2"/>
  <cols>
    <col min="1" max="1" width="3.5703125" style="211" customWidth="1"/>
    <col min="2" max="2" width="23.5703125" style="20" customWidth="1"/>
    <col min="3" max="3" width="4.140625" style="20" customWidth="1"/>
    <col min="4" max="4" width="10.5703125" style="20" customWidth="1"/>
    <col min="5" max="5" width="4.28515625" style="212" customWidth="1"/>
    <col min="6" max="9" width="7.5703125" style="213" customWidth="1"/>
    <col min="10" max="10" width="10.42578125" style="213" customWidth="1"/>
    <col min="11" max="11" width="4.28515625" style="212" customWidth="1"/>
    <col min="12" max="15" width="7.5703125" style="213" customWidth="1"/>
    <col min="16" max="16" width="10.42578125" style="213" customWidth="1"/>
    <col min="17" max="17" width="4.28515625" style="212" customWidth="1"/>
    <col min="18" max="21" width="7.5703125" style="213" customWidth="1"/>
    <col min="22" max="22" width="10.42578125" style="213" customWidth="1"/>
    <col min="23" max="16384" width="9.28515625" style="20"/>
  </cols>
  <sheetData>
    <row r="1" spans="1:22" s="2" customFormat="1" ht="111" hidden="1" customHeight="1" x14ac:dyDescent="0.3">
      <c r="A1" s="1"/>
      <c r="E1" s="3"/>
      <c r="F1" s="4"/>
      <c r="G1" s="4"/>
      <c r="H1" s="4"/>
      <c r="I1" s="4"/>
      <c r="J1" s="4"/>
      <c r="K1" s="3"/>
      <c r="L1" s="4"/>
      <c r="M1" s="4"/>
      <c r="N1" s="4"/>
      <c r="O1" s="4"/>
      <c r="P1" s="4"/>
      <c r="Q1" s="3"/>
      <c r="R1" s="4"/>
      <c r="S1" s="4"/>
      <c r="T1" s="4"/>
      <c r="U1" s="4"/>
      <c r="V1" s="4"/>
    </row>
    <row r="2" spans="1:22" s="6" customFormat="1" ht="26.25" customHeight="1" x14ac:dyDescent="0.2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2" s="11" customFormat="1" ht="15" customHeight="1" x14ac:dyDescent="0.25">
      <c r="A3" s="7"/>
      <c r="B3" s="7"/>
      <c r="C3" s="7"/>
      <c r="D3" s="7"/>
      <c r="E3" s="8"/>
      <c r="F3" s="9"/>
      <c r="G3" s="9"/>
      <c r="H3" s="9"/>
      <c r="I3" s="10"/>
      <c r="J3" s="9"/>
      <c r="K3" s="8"/>
      <c r="L3" s="9"/>
      <c r="M3" s="9"/>
      <c r="N3" s="9"/>
      <c r="O3" s="9"/>
      <c r="P3" s="9"/>
      <c r="Q3" s="8"/>
      <c r="R3" s="9"/>
      <c r="S3" s="9"/>
      <c r="T3" s="9"/>
      <c r="U3" s="9"/>
      <c r="V3" s="9"/>
    </row>
    <row r="4" spans="1:22" ht="27.75" customHeight="1" x14ac:dyDescent="0.2">
      <c r="A4" s="12" t="s">
        <v>1</v>
      </c>
      <c r="B4" s="13"/>
      <c r="C4" s="14" t="s">
        <v>2</v>
      </c>
      <c r="D4" s="15" t="s">
        <v>3</v>
      </c>
      <c r="E4" s="16" t="s">
        <v>4</v>
      </c>
      <c r="F4" s="17"/>
      <c r="G4" s="17"/>
      <c r="H4" s="17"/>
      <c r="I4" s="17"/>
      <c r="J4" s="18"/>
      <c r="K4" s="16" t="s">
        <v>5</v>
      </c>
      <c r="L4" s="17"/>
      <c r="M4" s="17"/>
      <c r="N4" s="17"/>
      <c r="O4" s="17"/>
      <c r="P4" s="17"/>
      <c r="Q4" s="16" t="s">
        <v>6</v>
      </c>
      <c r="R4" s="17"/>
      <c r="S4" s="17"/>
      <c r="T4" s="17"/>
      <c r="U4" s="17"/>
      <c r="V4" s="19"/>
    </row>
    <row r="5" spans="1:22" ht="30" customHeight="1" x14ac:dyDescent="0.2">
      <c r="A5" s="21"/>
      <c r="B5" s="22"/>
      <c r="C5" s="23"/>
      <c r="D5" s="24"/>
      <c r="E5" s="25" t="s">
        <v>7</v>
      </c>
      <c r="F5" s="26" t="s">
        <v>8</v>
      </c>
      <c r="G5" s="26" t="s">
        <v>9</v>
      </c>
      <c r="H5" s="26" t="s">
        <v>10</v>
      </c>
      <c r="I5" s="27" t="s">
        <v>11</v>
      </c>
      <c r="J5" s="28" t="s">
        <v>12</v>
      </c>
      <c r="K5" s="25" t="s">
        <v>7</v>
      </c>
      <c r="L5" s="26" t="s">
        <v>8</v>
      </c>
      <c r="M5" s="26" t="s">
        <v>9</v>
      </c>
      <c r="N5" s="26" t="s">
        <v>10</v>
      </c>
      <c r="O5" s="27" t="s">
        <v>11</v>
      </c>
      <c r="P5" s="29" t="s">
        <v>12</v>
      </c>
      <c r="Q5" s="25" t="s">
        <v>7</v>
      </c>
      <c r="R5" s="26" t="s">
        <v>8</v>
      </c>
      <c r="S5" s="26" t="s">
        <v>9</v>
      </c>
      <c r="T5" s="26" t="s">
        <v>10</v>
      </c>
      <c r="U5" s="27" t="s">
        <v>11</v>
      </c>
      <c r="V5" s="30" t="s">
        <v>12</v>
      </c>
    </row>
    <row r="6" spans="1:22" ht="20.25" customHeight="1" collapsed="1" x14ac:dyDescent="0.25">
      <c r="A6" s="31" t="s">
        <v>13</v>
      </c>
      <c r="B6" s="32"/>
      <c r="C6" s="32"/>
      <c r="D6" s="33">
        <f>D7+D14+D20+D22+D24</f>
        <v>507931.26357343694</v>
      </c>
      <c r="E6" s="34"/>
      <c r="F6" s="35">
        <f>IF(SUBTOTAL(9,F7:F28)=0,"",SUBTOTAL(9,F7:F28))</f>
        <v>51948.226496116753</v>
      </c>
      <c r="G6" s="36">
        <f>IF(SUBTOTAL(9,G7:G28)=0,"",SUBTOTAL(9,G7:G28))</f>
        <v>38158.623340416751</v>
      </c>
      <c r="H6" s="37">
        <f>IF(SUBTOTAL(9,H7:H28)=0,"",SUBTOTAL(9,H7:H28))</f>
        <v>46729.062276716752</v>
      </c>
      <c r="I6" s="36">
        <f>IF(SUBTOTAL(9,I7:I28)=0,"",SUBTOTAL(9,I7:I28))</f>
        <v>36989.991485416751</v>
      </c>
      <c r="J6" s="38">
        <f>SUBTOTAL(9,J7:J28)</f>
        <v>173825.90359866701</v>
      </c>
      <c r="K6" s="39"/>
      <c r="L6" s="35">
        <f>IF(SUBTOTAL(9,L7:L28)=0,"",SUBTOTAL(9,L7:L28))</f>
        <v>34088.49782879158</v>
      </c>
      <c r="M6" s="36">
        <f>IF(SUBTOTAL(9,M7:M28)=0,"",SUBTOTAL(9,M7:M28))</f>
        <v>35598.399032958252</v>
      </c>
      <c r="N6" s="37">
        <f>IF(SUBTOTAL(9,N7:N28)=0,"",SUBTOTAL(9,N7:N28))</f>
        <v>41769.10793295825</v>
      </c>
      <c r="O6" s="36">
        <f>IF(SUBTOTAL(9,O7:O28)=0,"",SUBTOTAL(9,O7:O28))</f>
        <v>47174.184807958256</v>
      </c>
      <c r="P6" s="40">
        <f>SUBTOTAL(9,P7:P28)</f>
        <v>158630.18960266633</v>
      </c>
      <c r="Q6" s="41"/>
      <c r="R6" s="35">
        <f>IF(SUBTOTAL(9,R7:R28)=0,"",SUBTOTAL(9,R7:R28))</f>
        <v>49668.35076553675</v>
      </c>
      <c r="S6" s="36">
        <f>IF(SUBTOTAL(9,S7:S28)=0,"",SUBTOTAL(9,S7:S28))</f>
        <v>54768.098625583414</v>
      </c>
      <c r="T6" s="37">
        <f>IF(SUBTOTAL(9,T7:T28)=0,"",SUBTOTAL(9,T7:T28))</f>
        <v>63081.326377590085</v>
      </c>
      <c r="U6" s="36">
        <f>IF(SUBTOTAL(9,U7:U28)=0,"",SUBTOTAL(9,U7:U28))</f>
        <v>49668.35076553675</v>
      </c>
      <c r="V6" s="42">
        <f>SUBTOTAL(9,V7:V28)</f>
        <v>217186.12653424701</v>
      </c>
    </row>
    <row r="7" spans="1:22" s="52" customFormat="1" ht="34.5" customHeight="1" x14ac:dyDescent="0.2">
      <c r="A7" s="43" t="s">
        <v>14</v>
      </c>
      <c r="B7" s="44"/>
      <c r="C7" s="44"/>
      <c r="D7" s="45">
        <f>J7/D32+P7/D33+V7/D34</f>
        <v>14334.603333333334</v>
      </c>
      <c r="E7" s="46"/>
      <c r="F7" s="47" t="str">
        <f>IF(SUBTOTAL(9,F8:F13)=0,"",SUBTOTAL(9,F8:F13))</f>
        <v/>
      </c>
      <c r="G7" s="47">
        <f>IF(SUBTOTAL(9,G8:G13)=0,"",SUBTOTAL(9,G8:G13))</f>
        <v>1168.6318550000001</v>
      </c>
      <c r="H7" s="47">
        <f>IF(SUBTOTAL(9,H8:H13)=0,"",SUBTOTAL(9,H8:H13))</f>
        <v>3873.1482088000002</v>
      </c>
      <c r="I7" s="47" t="str">
        <f t="shared" ref="I7:U7" si="0">IF(SUBTOTAL(9,I8:I13)=0,"",SUBTOTAL(9,I8:I13))</f>
        <v/>
      </c>
      <c r="J7" s="48">
        <f t="shared" si="0"/>
        <v>5041.7800638000008</v>
      </c>
      <c r="K7" s="49"/>
      <c r="L7" s="48">
        <f t="shared" si="0"/>
        <v>340.70520833333342</v>
      </c>
      <c r="M7" s="48">
        <f t="shared" si="0"/>
        <v>1850.6064125000003</v>
      </c>
      <c r="N7" s="48">
        <f t="shared" si="0"/>
        <v>2132.3291666666669</v>
      </c>
      <c r="O7" s="48">
        <f t="shared" si="0"/>
        <v>912.89218750000009</v>
      </c>
      <c r="P7" s="50">
        <f t="shared" si="0"/>
        <v>5236.532975000001</v>
      </c>
      <c r="Q7" s="46"/>
      <c r="R7" s="48" t="str">
        <f t="shared" si="0"/>
        <v/>
      </c>
      <c r="S7" s="48">
        <f t="shared" si="0"/>
        <v>2416.1033216666669</v>
      </c>
      <c r="T7" s="48">
        <f t="shared" si="0"/>
        <v>2775.7037425000003</v>
      </c>
      <c r="U7" s="48" t="str">
        <f t="shared" si="0"/>
        <v/>
      </c>
      <c r="V7" s="51">
        <f>IF(SUBTOTAL(9,V8:V13)=0,"",SUBTOTAL(9,V8:V13))</f>
        <v>5191.8070641666673</v>
      </c>
    </row>
    <row r="8" spans="1:22" ht="15" customHeight="1" outlineLevel="1" x14ac:dyDescent="0.2">
      <c r="A8" s="53">
        <v>1</v>
      </c>
      <c r="B8" s="54" t="s">
        <v>15</v>
      </c>
      <c r="C8" s="55" t="s">
        <v>16</v>
      </c>
      <c r="D8" s="56">
        <f>42.3/1.2</f>
        <v>35.25</v>
      </c>
      <c r="E8" s="57">
        <v>35</v>
      </c>
      <c r="F8" s="58"/>
      <c r="G8" s="58">
        <f>D32*D8*(E8-11)</f>
        <v>878.68098000000009</v>
      </c>
      <c r="H8" s="58">
        <f>D32*D8*11</f>
        <v>402.72878250000002</v>
      </c>
      <c r="I8" s="59"/>
      <c r="J8" s="60">
        <f>SUM(F8:I8)</f>
        <v>1281.4097625000002</v>
      </c>
      <c r="K8" s="57">
        <v>35</v>
      </c>
      <c r="L8" s="58">
        <f>$D$33*D8*5</f>
        <v>190.12968750000002</v>
      </c>
      <c r="M8" s="58">
        <f>D33*D8*10</f>
        <v>380.25937500000003</v>
      </c>
      <c r="N8" s="58">
        <f>D33*D8*10</f>
        <v>380.25937500000003</v>
      </c>
      <c r="O8" s="59">
        <f>D33*D8*10</f>
        <v>380.25937500000003</v>
      </c>
      <c r="P8" s="61">
        <f>SUM(L8:O8)</f>
        <v>1330.9078125000001</v>
      </c>
      <c r="Q8" s="62">
        <v>36</v>
      </c>
      <c r="R8" s="58"/>
      <c r="S8" s="58">
        <f>Q8*D8/2*$D$34</f>
        <v>712.09300500000006</v>
      </c>
      <c r="T8" s="58">
        <f>Q8*D8/2*$D$34</f>
        <v>712.09300500000006</v>
      </c>
      <c r="U8" s="59"/>
      <c r="V8" s="63">
        <f>SUM(R8:U8)</f>
        <v>1424.1860100000001</v>
      </c>
    </row>
    <row r="9" spans="1:22" s="74" customFormat="1" ht="15" customHeight="1" outlineLevel="1" x14ac:dyDescent="0.2">
      <c r="A9" s="64">
        <v>2</v>
      </c>
      <c r="B9" s="65" t="s">
        <v>17</v>
      </c>
      <c r="C9" s="66" t="s">
        <v>16</v>
      </c>
      <c r="D9" s="67">
        <f>33.5/1.2</f>
        <v>27.916666666666668</v>
      </c>
      <c r="E9" s="68">
        <v>20</v>
      </c>
      <c r="F9" s="69"/>
      <c r="G9" s="69">
        <f>D32*D9*10</f>
        <v>289.950875</v>
      </c>
      <c r="H9" s="69">
        <f>D32*D9*10</f>
        <v>289.950875</v>
      </c>
      <c r="I9" s="67"/>
      <c r="J9" s="70">
        <f>SUM(F9:I9)</f>
        <v>579.90174999999999</v>
      </c>
      <c r="K9" s="68">
        <v>20</v>
      </c>
      <c r="L9" s="69">
        <f>D33*D9*5</f>
        <v>150.57552083333337</v>
      </c>
      <c r="M9" s="69">
        <f>D33*D9*5</f>
        <v>150.57552083333337</v>
      </c>
      <c r="N9" s="69">
        <f>D33*D9*5</f>
        <v>150.57552083333337</v>
      </c>
      <c r="O9" s="67">
        <f>D33*D9*5</f>
        <v>150.57552083333337</v>
      </c>
      <c r="P9" s="71">
        <f>SUM(L9:O9)</f>
        <v>602.30208333333348</v>
      </c>
      <c r="Q9" s="72">
        <v>20</v>
      </c>
      <c r="R9" s="69"/>
      <c r="S9" s="69">
        <f>Q9*D9*$D$34</f>
        <v>626.61191666666673</v>
      </c>
      <c r="T9" s="69"/>
      <c r="U9" s="67"/>
      <c r="V9" s="73">
        <f>SUM(R9:U9)</f>
        <v>626.61191666666673</v>
      </c>
    </row>
    <row r="10" spans="1:22" s="74" customFormat="1" ht="13.5" customHeight="1" outlineLevel="1" x14ac:dyDescent="0.2">
      <c r="A10" s="64">
        <v>3</v>
      </c>
      <c r="B10" s="65" t="s">
        <v>18</v>
      </c>
      <c r="C10" s="66" t="s">
        <v>16</v>
      </c>
      <c r="D10" s="67">
        <f>8.5/1.2</f>
        <v>7.0833333333333339</v>
      </c>
      <c r="E10" s="68">
        <v>50</v>
      </c>
      <c r="F10" s="69"/>
      <c r="G10" s="69"/>
      <c r="H10" s="69">
        <f>D32*E10*D10</f>
        <v>367.84812500000004</v>
      </c>
      <c r="I10" s="67"/>
      <c r="J10" s="70">
        <f>SUM(F10:I10)</f>
        <v>367.84812500000004</v>
      </c>
      <c r="K10" s="68">
        <v>50</v>
      </c>
      <c r="L10" s="69"/>
      <c r="M10" s="69"/>
      <c r="N10" s="69"/>
      <c r="O10" s="67">
        <f>D33*D10*K10</f>
        <v>382.05729166666674</v>
      </c>
      <c r="P10" s="71">
        <f>SUM(L10:O10)</f>
        <v>382.05729166666674</v>
      </c>
      <c r="Q10" s="72">
        <v>50</v>
      </c>
      <c r="R10" s="69"/>
      <c r="S10" s="69"/>
      <c r="T10" s="67">
        <f>D34*D10*Q10</f>
        <v>397.47770833333334</v>
      </c>
      <c r="U10" s="67"/>
      <c r="V10" s="73">
        <f>SUM(R10:U10)</f>
        <v>397.47770833333334</v>
      </c>
    </row>
    <row r="11" spans="1:22" s="74" customFormat="1" ht="15" customHeight="1" outlineLevel="1" x14ac:dyDescent="0.2">
      <c r="A11" s="64">
        <v>4</v>
      </c>
      <c r="B11" s="65" t="s">
        <v>19</v>
      </c>
      <c r="C11" s="66" t="s">
        <v>16</v>
      </c>
      <c r="D11" s="67">
        <f>1152/1.2</f>
        <v>960</v>
      </c>
      <c r="E11" s="68"/>
      <c r="F11" s="69"/>
      <c r="G11" s="69"/>
      <c r="H11" s="69"/>
      <c r="I11" s="67"/>
      <c r="J11" s="70">
        <f>SUM(F11:I11)</f>
        <v>0</v>
      </c>
      <c r="K11" s="68"/>
      <c r="L11" s="69"/>
      <c r="M11" s="69"/>
      <c r="N11" s="69"/>
      <c r="O11" s="67"/>
      <c r="P11" s="71"/>
      <c r="Q11" s="72">
        <v>1</v>
      </c>
      <c r="R11" s="69"/>
      <c r="S11" s="69">
        <f>Q11*D11*$D$34</f>
        <v>1077.3984</v>
      </c>
      <c r="T11" s="69"/>
      <c r="U11" s="67"/>
      <c r="V11" s="73">
        <f>SUM(R11:U11)</f>
        <v>1077.3984</v>
      </c>
    </row>
    <row r="12" spans="1:22" s="74" customFormat="1" ht="14.25" customHeight="1" outlineLevel="1" x14ac:dyDescent="0.2">
      <c r="A12" s="64">
        <v>5</v>
      </c>
      <c r="B12" s="65" t="s">
        <v>20</v>
      </c>
      <c r="C12" s="66" t="s">
        <v>16</v>
      </c>
      <c r="D12" s="67">
        <f>1781.5/1.2</f>
        <v>1484.5833333333335</v>
      </c>
      <c r="E12" s="75">
        <v>1</v>
      </c>
      <c r="F12" s="76"/>
      <c r="G12" s="76"/>
      <c r="H12" s="76">
        <f>$D$32*$D12*E12</f>
        <v>1541.9327875000001</v>
      </c>
      <c r="I12" s="77"/>
      <c r="J12" s="78">
        <f>SUM(F12:I12)</f>
        <v>1541.9327875000001</v>
      </c>
      <c r="K12" s="75">
        <v>1</v>
      </c>
      <c r="L12" s="76"/>
      <c r="M12" s="76"/>
      <c r="N12" s="76">
        <f>D12*K12*D33</f>
        <v>1601.4942708333335</v>
      </c>
      <c r="O12" s="77"/>
      <c r="P12" s="79">
        <f>SUM(L12:O12)</f>
        <v>1601.4942708333335</v>
      </c>
      <c r="Q12" s="80">
        <v>1</v>
      </c>
      <c r="R12" s="76"/>
      <c r="S12" s="76"/>
      <c r="T12" s="76">
        <f>D12*Q12*D34</f>
        <v>1666.1330291666668</v>
      </c>
      <c r="U12" s="77"/>
      <c r="V12" s="73">
        <f>SUM(R12:U12)</f>
        <v>1666.1330291666668</v>
      </c>
    </row>
    <row r="13" spans="1:22" s="74" customFormat="1" ht="27.75" customHeight="1" outlineLevel="1" x14ac:dyDescent="0.2">
      <c r="A13" s="81">
        <v>6</v>
      </c>
      <c r="B13" s="82" t="s">
        <v>21</v>
      </c>
      <c r="C13" s="83" t="s">
        <v>16</v>
      </c>
      <c r="D13" s="84">
        <f>1468.112/1.2</f>
        <v>1223.4266666666667</v>
      </c>
      <c r="E13" s="75">
        <v>1</v>
      </c>
      <c r="F13" s="76"/>
      <c r="G13" s="76"/>
      <c r="H13" s="76">
        <f>E13*D13*$D$32</f>
        <v>1270.6876388000001</v>
      </c>
      <c r="I13" s="77"/>
      <c r="J13" s="78">
        <f>SUM(F13:I13)</f>
        <v>1270.6876388000001</v>
      </c>
      <c r="K13" s="75">
        <v>1</v>
      </c>
      <c r="L13" s="76"/>
      <c r="M13" s="76">
        <f>D33*D13*K13</f>
        <v>1319.7715166666669</v>
      </c>
      <c r="N13" s="76"/>
      <c r="O13" s="84"/>
      <c r="P13" s="79">
        <f>SUM(L13:O13)</f>
        <v>1319.7715166666669</v>
      </c>
      <c r="Q13" s="85"/>
      <c r="R13" s="76"/>
      <c r="S13" s="76"/>
      <c r="T13" s="76"/>
      <c r="U13" s="84"/>
      <c r="V13" s="86">
        <f>SUM(R13:U13)</f>
        <v>0</v>
      </c>
    </row>
    <row r="14" spans="1:22" s="97" customFormat="1" ht="37.5" customHeight="1" x14ac:dyDescent="0.2">
      <c r="A14" s="87" t="s">
        <v>22</v>
      </c>
      <c r="B14" s="88"/>
      <c r="C14" s="88"/>
      <c r="D14" s="45">
        <f>J14/D32+P14/D33+V14/D34</f>
        <v>15005.500000000002</v>
      </c>
      <c r="E14" s="89"/>
      <c r="F14" s="90" t="str">
        <f t="shared" ref="F14:J14" si="1">IF(SUBTOTAL(9,F15:F19)=0,"",SUBTOTAL(9,F15:F19))</f>
        <v/>
      </c>
      <c r="G14" s="90" t="str">
        <f t="shared" si="1"/>
        <v/>
      </c>
      <c r="H14" s="91">
        <f t="shared" si="1"/>
        <v>5865.9225825000003</v>
      </c>
      <c r="I14" s="91" t="str">
        <f t="shared" si="1"/>
        <v/>
      </c>
      <c r="J14" s="92">
        <f t="shared" si="1"/>
        <v>5865.9225825000003</v>
      </c>
      <c r="K14" s="93"/>
      <c r="L14" s="92" t="str">
        <f>IF(SUBTOTAL(9,L15:L19)=0,"",SUBTOTAL(9,L15:L19))</f>
        <v/>
      </c>
      <c r="M14" s="92" t="str">
        <f>IF(SUBTOTAL(9,M15:M19)=0,"",SUBTOTAL(9,M15:M19))</f>
        <v/>
      </c>
      <c r="N14" s="92">
        <f>IF(SUBTOTAL(9,N15:N19)=0,"",SUBTOTAL(9,N15:N19))</f>
        <v>5888.9861458333344</v>
      </c>
      <c r="O14" s="92" t="str">
        <f>IF(SUBTOTAL(9,O15:O19)=0,"",SUBTOTAL(9,O15:O19))</f>
        <v/>
      </c>
      <c r="P14" s="94">
        <f>IF(SUBTOTAL(9,P15:P19)=0,"",SUBTOTAL(9,P15:P19))</f>
        <v>5888.9861458333344</v>
      </c>
      <c r="Q14" s="95"/>
      <c r="R14" s="92" t="str">
        <f t="shared" ref="R14:V14" si="2">IF(SUBTOTAL(9,R15:R19)=0,"",SUBTOTAL(9,R15:R19))</f>
        <v/>
      </c>
      <c r="S14" s="92" t="str">
        <f t="shared" si="2"/>
        <v/>
      </c>
      <c r="T14" s="92">
        <f t="shared" si="2"/>
        <v>4375.4346133333329</v>
      </c>
      <c r="U14" s="92" t="str">
        <f t="shared" si="2"/>
        <v/>
      </c>
      <c r="V14" s="96">
        <f t="shared" si="2"/>
        <v>4375.4346133333329</v>
      </c>
    </row>
    <row r="15" spans="1:22" s="74" customFormat="1" ht="15" customHeight="1" outlineLevel="1" x14ac:dyDescent="0.2">
      <c r="A15" s="53">
        <v>1</v>
      </c>
      <c r="B15" s="98" t="s">
        <v>23</v>
      </c>
      <c r="C15" s="99" t="s">
        <v>16</v>
      </c>
      <c r="D15" s="100">
        <f>714.9/1.2</f>
        <v>595.75</v>
      </c>
      <c r="E15" s="101">
        <v>2</v>
      </c>
      <c r="F15" s="102"/>
      <c r="G15" s="102"/>
      <c r="H15" s="102">
        <f>$D$32*D15*E15</f>
        <v>1237.5276449999999</v>
      </c>
      <c r="I15" s="103"/>
      <c r="J15" s="70">
        <f>SUM(F15:I15)</f>
        <v>1237.5276449999999</v>
      </c>
      <c r="K15" s="104">
        <v>3</v>
      </c>
      <c r="L15" s="102"/>
      <c r="M15" s="102"/>
      <c r="N15" s="102">
        <f>$D$33*$D15*$K15</f>
        <v>1927.9959375000001</v>
      </c>
      <c r="O15" s="103"/>
      <c r="P15" s="71">
        <f>SUM(L15:O15)</f>
        <v>1927.9959375000001</v>
      </c>
      <c r="Q15" s="105">
        <v>5</v>
      </c>
      <c r="R15" s="69"/>
      <c r="S15" s="102"/>
      <c r="T15" s="102">
        <f>$D$34*Q15*D15</f>
        <v>3343.0213374999998</v>
      </c>
      <c r="U15" s="103"/>
      <c r="V15" s="86">
        <f>SUM(R15:U15)</f>
        <v>3343.0213374999998</v>
      </c>
    </row>
    <row r="16" spans="1:22" s="74" customFormat="1" ht="15" customHeight="1" outlineLevel="1" x14ac:dyDescent="0.2">
      <c r="A16" s="64">
        <v>2</v>
      </c>
      <c r="B16" s="106" t="s">
        <v>24</v>
      </c>
      <c r="C16" s="107" t="s">
        <v>16</v>
      </c>
      <c r="D16" s="103">
        <f>604.5/1.2</f>
        <v>503.75</v>
      </c>
      <c r="E16" s="108"/>
      <c r="F16" s="102"/>
      <c r="G16" s="102"/>
      <c r="H16" s="102"/>
      <c r="I16" s="103"/>
      <c r="J16" s="70">
        <f>SUM(F16:I16)</f>
        <v>0</v>
      </c>
      <c r="K16" s="109">
        <v>1</v>
      </c>
      <c r="L16" s="102"/>
      <c r="M16" s="102"/>
      <c r="N16" s="102">
        <f>$D$33*$D16*$K16</f>
        <v>543.42031250000002</v>
      </c>
      <c r="O16" s="103"/>
      <c r="P16" s="71">
        <f>SUM(L16:O16)</f>
        <v>543.42031250000002</v>
      </c>
      <c r="Q16" s="110"/>
      <c r="R16" s="69"/>
      <c r="S16" s="102"/>
      <c r="T16" s="102"/>
      <c r="U16" s="103"/>
      <c r="V16" s="86">
        <f>SUM(R16:U16)</f>
        <v>0</v>
      </c>
    </row>
    <row r="17" spans="1:22" s="74" customFormat="1" ht="15" customHeight="1" outlineLevel="1" x14ac:dyDescent="0.2">
      <c r="A17" s="64">
        <v>3</v>
      </c>
      <c r="B17" s="111" t="s">
        <v>25</v>
      </c>
      <c r="C17" s="112" t="s">
        <v>16</v>
      </c>
      <c r="D17" s="113">
        <f>(1091.9+12)/1.2</f>
        <v>919.91666666666674</v>
      </c>
      <c r="E17" s="114">
        <v>1</v>
      </c>
      <c r="F17" s="102"/>
      <c r="G17" s="102"/>
      <c r="H17" s="102">
        <f>$D$32*D17*E17</f>
        <v>955.45304750000003</v>
      </c>
      <c r="I17" s="113"/>
      <c r="J17" s="78">
        <f>SUM(F17:I17)</f>
        <v>955.45304750000003</v>
      </c>
      <c r="K17" s="115"/>
      <c r="L17" s="102"/>
      <c r="M17" s="102"/>
      <c r="N17" s="102"/>
      <c r="O17" s="67"/>
      <c r="P17" s="71">
        <f>SUM(L17:O17)</f>
        <v>0</v>
      </c>
      <c r="Q17" s="116">
        <v>1</v>
      </c>
      <c r="R17" s="69"/>
      <c r="S17" s="102"/>
      <c r="T17" s="102">
        <f>$D$34*Q17*D17</f>
        <v>1032.4132758333335</v>
      </c>
      <c r="U17" s="113"/>
      <c r="V17" s="86">
        <f>SUM(R17:U17)</f>
        <v>1032.4132758333335</v>
      </c>
    </row>
    <row r="18" spans="1:22" s="74" customFormat="1" ht="14.25" customHeight="1" outlineLevel="1" x14ac:dyDescent="0.2">
      <c r="A18" s="64">
        <v>4</v>
      </c>
      <c r="B18" s="111" t="s">
        <v>26</v>
      </c>
      <c r="C18" s="112" t="s">
        <v>16</v>
      </c>
      <c r="D18" s="113">
        <f>1679.9/1.2</f>
        <v>1399.9166666666667</v>
      </c>
      <c r="E18" s="114"/>
      <c r="F18" s="102"/>
      <c r="G18" s="102"/>
      <c r="H18" s="102"/>
      <c r="I18" s="113"/>
      <c r="J18" s="78">
        <f>SUM(F18:I18)</f>
        <v>0</v>
      </c>
      <c r="K18" s="109">
        <v>1</v>
      </c>
      <c r="L18" s="102"/>
      <c r="M18" s="102"/>
      <c r="N18" s="102">
        <f>$D$33*$D18*$K18</f>
        <v>1510.160104166667</v>
      </c>
      <c r="O18" s="113"/>
      <c r="P18" s="71">
        <f>SUM(L18:O18)</f>
        <v>1510.160104166667</v>
      </c>
      <c r="Q18" s="110"/>
      <c r="R18" s="69"/>
      <c r="S18" s="102"/>
      <c r="T18" s="102"/>
      <c r="U18" s="113"/>
      <c r="V18" s="86">
        <f>SUM(R18:U18)</f>
        <v>0</v>
      </c>
    </row>
    <row r="19" spans="1:22" s="74" customFormat="1" ht="15" customHeight="1" outlineLevel="1" x14ac:dyDescent="0.2">
      <c r="A19" s="64">
        <v>5</v>
      </c>
      <c r="B19" s="111" t="s">
        <v>27</v>
      </c>
      <c r="C19" s="112" t="s">
        <v>16</v>
      </c>
      <c r="D19" s="113">
        <f>1060.9/1.2</f>
        <v>884.08333333333348</v>
      </c>
      <c r="E19" s="114">
        <v>4</v>
      </c>
      <c r="F19" s="102"/>
      <c r="G19" s="102"/>
      <c r="H19" s="102">
        <f>$D$32*D19*E19</f>
        <v>3672.9418900000005</v>
      </c>
      <c r="I19" s="113"/>
      <c r="J19" s="78">
        <f>SUM(F19:I19)</f>
        <v>3672.9418900000005</v>
      </c>
      <c r="K19" s="115">
        <v>2</v>
      </c>
      <c r="L19" s="102"/>
      <c r="M19" s="102"/>
      <c r="N19" s="102">
        <f>$D$33*$D19*$K19</f>
        <v>1907.4097916666672</v>
      </c>
      <c r="O19" s="67"/>
      <c r="P19" s="71">
        <f>SUM(L19:O19)</f>
        <v>1907.4097916666672</v>
      </c>
      <c r="Q19" s="117"/>
      <c r="R19" s="69"/>
      <c r="S19" s="102"/>
      <c r="T19" s="102"/>
      <c r="U19" s="113"/>
      <c r="V19" s="86">
        <f>SUM(R19:U19)</f>
        <v>0</v>
      </c>
    </row>
    <row r="20" spans="1:22" s="97" customFormat="1" ht="47.25" customHeight="1" x14ac:dyDescent="0.2">
      <c r="A20" s="118" t="s">
        <v>28</v>
      </c>
      <c r="B20" s="119"/>
      <c r="C20" s="119"/>
      <c r="D20" s="45">
        <f>P20/D33</f>
        <v>11600</v>
      </c>
      <c r="E20" s="120"/>
      <c r="F20" s="121" t="str">
        <f t="shared" ref="F20:J20" si="3">IF(SUBTOTAL(9,F21:F21)=0,"",SUBTOTAL(9,F21:F21))</f>
        <v/>
      </c>
      <c r="G20" s="121" t="str">
        <f t="shared" si="3"/>
        <v/>
      </c>
      <c r="H20" s="122" t="str">
        <f t="shared" si="3"/>
        <v/>
      </c>
      <c r="I20" s="122" t="str">
        <f t="shared" si="3"/>
        <v/>
      </c>
      <c r="J20" s="123" t="str">
        <f t="shared" si="3"/>
        <v/>
      </c>
      <c r="K20" s="93"/>
      <c r="L20" s="123" t="str">
        <f t="shared" ref="L20:P20" si="4">IF(SUBTOTAL(9,L21:L21)=0,"",SUBTOTAL(9,L21:L21))</f>
        <v/>
      </c>
      <c r="M20" s="122" t="str">
        <f t="shared" si="4"/>
        <v/>
      </c>
      <c r="N20" s="122" t="str">
        <f t="shared" si="4"/>
        <v/>
      </c>
      <c r="O20" s="122">
        <f t="shared" si="4"/>
        <v>12513.500000000002</v>
      </c>
      <c r="P20" s="124">
        <f t="shared" si="4"/>
        <v>12513.500000000002</v>
      </c>
      <c r="Q20" s="95"/>
      <c r="R20" s="122" t="str">
        <f t="shared" ref="R20:V20" si="5">IF(SUBTOTAL(9,R21:R21)=0,"",SUBTOTAL(9,R21:R21))</f>
        <v/>
      </c>
      <c r="S20" s="122" t="str">
        <f t="shared" si="5"/>
        <v/>
      </c>
      <c r="T20" s="122" t="str">
        <f t="shared" si="5"/>
        <v/>
      </c>
      <c r="U20" s="122" t="str">
        <f t="shared" si="5"/>
        <v/>
      </c>
      <c r="V20" s="125" t="str">
        <f t="shared" si="5"/>
        <v/>
      </c>
    </row>
    <row r="21" spans="1:22" s="137" customFormat="1" ht="77.25" customHeight="1" outlineLevel="1" x14ac:dyDescent="0.2">
      <c r="A21" s="126">
        <v>1</v>
      </c>
      <c r="B21" s="106" t="s">
        <v>29</v>
      </c>
      <c r="C21" s="127" t="s">
        <v>30</v>
      </c>
      <c r="D21" s="128">
        <f>232*(60/1.2)</f>
        <v>11600</v>
      </c>
      <c r="E21" s="127"/>
      <c r="F21" s="129"/>
      <c r="G21" s="130"/>
      <c r="H21" s="130"/>
      <c r="I21" s="130"/>
      <c r="J21" s="131">
        <f>SUM(F21:I21)</f>
        <v>0</v>
      </c>
      <c r="K21" s="132">
        <v>1</v>
      </c>
      <c r="L21" s="129"/>
      <c r="M21" s="130"/>
      <c r="N21" s="130"/>
      <c r="O21" s="133">
        <f>K21*D21*D33</f>
        <v>12513.500000000002</v>
      </c>
      <c r="P21" s="134">
        <f>SUM(L21:O21)</f>
        <v>12513.500000000002</v>
      </c>
      <c r="Q21" s="135"/>
      <c r="R21" s="129"/>
      <c r="S21" s="130"/>
      <c r="T21" s="130"/>
      <c r="U21" s="133"/>
      <c r="V21" s="136">
        <f>SUM(R21:U21)</f>
        <v>0</v>
      </c>
    </row>
    <row r="22" spans="1:22" ht="30.75" customHeight="1" x14ac:dyDescent="0.2">
      <c r="A22" s="118" t="s">
        <v>31</v>
      </c>
      <c r="B22" s="119"/>
      <c r="C22" s="119"/>
      <c r="D22" s="45">
        <f>V22/D34</f>
        <v>7970.74</v>
      </c>
      <c r="E22" s="120"/>
      <c r="F22" s="138" t="str">
        <f t="shared" ref="F22:V22" si="6">IF(SUBTOTAL(9,F23:F23)=0,"",SUBTOTAL(9,F23:F23))</f>
        <v/>
      </c>
      <c r="G22" s="138" t="str">
        <f t="shared" si="6"/>
        <v/>
      </c>
      <c r="H22" s="138" t="str">
        <f t="shared" si="6"/>
        <v/>
      </c>
      <c r="I22" s="138" t="str">
        <f t="shared" si="6"/>
        <v/>
      </c>
      <c r="J22" s="123" t="str">
        <f t="shared" si="6"/>
        <v/>
      </c>
      <c r="K22" s="93" t="str">
        <f t="shared" si="6"/>
        <v/>
      </c>
      <c r="L22" s="138" t="str">
        <f t="shared" si="6"/>
        <v/>
      </c>
      <c r="M22" s="138" t="str">
        <f t="shared" si="6"/>
        <v/>
      </c>
      <c r="N22" s="122" t="str">
        <f t="shared" si="6"/>
        <v/>
      </c>
      <c r="O22" s="138" t="str">
        <f t="shared" si="6"/>
        <v/>
      </c>
      <c r="P22" s="124" t="str">
        <f t="shared" si="6"/>
        <v/>
      </c>
      <c r="Q22" s="95"/>
      <c r="R22" s="138" t="str">
        <f t="shared" si="6"/>
        <v/>
      </c>
      <c r="S22" s="122">
        <f t="shared" si="6"/>
        <v>2683.6445383800001</v>
      </c>
      <c r="T22" s="122">
        <f t="shared" si="6"/>
        <v>6261.8372562200002</v>
      </c>
      <c r="U22" s="138" t="str">
        <f t="shared" si="6"/>
        <v/>
      </c>
      <c r="V22" s="125">
        <f t="shared" si="6"/>
        <v>8945.4817946000003</v>
      </c>
    </row>
    <row r="23" spans="1:22" s="152" customFormat="1" ht="54" customHeight="1" outlineLevel="1" x14ac:dyDescent="0.2">
      <c r="A23" s="139">
        <v>1</v>
      </c>
      <c r="B23" s="140" t="s">
        <v>32</v>
      </c>
      <c r="C23" s="141" t="s">
        <v>30</v>
      </c>
      <c r="D23" s="142">
        <f>9564.888/1.2</f>
        <v>7970.7400000000007</v>
      </c>
      <c r="E23" s="143"/>
      <c r="F23" s="144"/>
      <c r="G23" s="145"/>
      <c r="H23" s="145"/>
      <c r="I23" s="146"/>
      <c r="J23" s="147">
        <f>SUM(F23:I23)</f>
        <v>0</v>
      </c>
      <c r="K23" s="148"/>
      <c r="L23" s="144"/>
      <c r="M23" s="145"/>
      <c r="N23" s="145"/>
      <c r="O23" s="146"/>
      <c r="P23" s="149">
        <f>SUM(L23:O23)</f>
        <v>0</v>
      </c>
      <c r="Q23" s="150">
        <v>1</v>
      </c>
      <c r="R23" s="144"/>
      <c r="S23" s="145">
        <f>D34*Q23*D23*0.3</f>
        <v>2683.6445383800001</v>
      </c>
      <c r="T23" s="145">
        <f>D34*Q23*D23*0.7</f>
        <v>6261.8372562200002</v>
      </c>
      <c r="U23" s="146"/>
      <c r="V23" s="151">
        <f>SUM(R23:U23)</f>
        <v>8945.4817946000003</v>
      </c>
    </row>
    <row r="24" spans="1:22" ht="60.75" customHeight="1" x14ac:dyDescent="0.2">
      <c r="A24" s="118" t="s">
        <v>33</v>
      </c>
      <c r="B24" s="153"/>
      <c r="C24" s="153"/>
      <c r="D24" s="154">
        <f>J24/D32+P24/D33+V24/D34</f>
        <v>459020.42024010362</v>
      </c>
      <c r="E24" s="155"/>
      <c r="F24" s="156">
        <f>IF(SUBTOTAL(9,F25:F28)=0,"",SUBTOTAL(9,F25:F28))</f>
        <v>51948.226496116753</v>
      </c>
      <c r="G24" s="156">
        <f>IF(SUBTOTAL(9,G25:G28)=0,"",SUBTOTAL(9,G25:G28))</f>
        <v>36989.991485416751</v>
      </c>
      <c r="H24" s="156">
        <f>IF(SUBTOTAL(9,H25:H28)=0,"",SUBTOTAL(9,H25:H28))</f>
        <v>36989.991485416751</v>
      </c>
      <c r="I24" s="156">
        <f>IF(SUBTOTAL(9,I25:I28)=0,"",SUBTOTAL(9,I25:I28))</f>
        <v>36989.991485416751</v>
      </c>
      <c r="J24" s="157">
        <f>SUBTOTAL(9,J25:J28)</f>
        <v>162918.20095236701</v>
      </c>
      <c r="K24" s="158"/>
      <c r="L24" s="156">
        <f>IF(SUBTOTAL(9,L25:L28)=0,"",SUBTOTAL(9,L25:L28))</f>
        <v>33747.792620458247</v>
      </c>
      <c r="M24" s="156">
        <f>IF(SUBTOTAL(9,M25:M28)=0,"",SUBTOTAL(9,M25:M28))</f>
        <v>33747.792620458247</v>
      </c>
      <c r="N24" s="156">
        <f>IF(SUBTOTAL(9,N25:N28)=0,"",SUBTOTAL(9,N25:N28))</f>
        <v>33747.792620458247</v>
      </c>
      <c r="O24" s="156">
        <f>IF(SUBTOTAL(9,O25:O28)=0,"",SUBTOTAL(9,O25:O28))</f>
        <v>33747.792620458247</v>
      </c>
      <c r="P24" s="159">
        <f>SUBTOTAL(9,P25:P28)</f>
        <v>134991.17048183299</v>
      </c>
      <c r="Q24" s="160"/>
      <c r="R24" s="156">
        <f>IF(SUBTOTAL(9,R25:R28)=0,"",SUBTOTAL(9,R25:R28))</f>
        <v>49668.35076553675</v>
      </c>
      <c r="S24" s="156">
        <f>IF(SUBTOTAL(9,S25:S28)=0,"",SUBTOTAL(9,S25:S28))</f>
        <v>49668.35076553675</v>
      </c>
      <c r="T24" s="156">
        <f>IF(SUBTOTAL(9,T25:T28)=0,"",SUBTOTAL(9,T25:T28))</f>
        <v>49668.35076553675</v>
      </c>
      <c r="U24" s="156">
        <f>IF(SUBTOTAL(9,U25:U28)=0,"",SUBTOTAL(9,U25:U28))</f>
        <v>49668.35076553675</v>
      </c>
      <c r="V24" s="161">
        <f>SUBTOTAL(9,V25:V28)</f>
        <v>198673.403062147</v>
      </c>
    </row>
    <row r="25" spans="1:22" s="152" customFormat="1" ht="40.5" customHeight="1" outlineLevel="1" x14ac:dyDescent="0.2">
      <c r="A25" s="162">
        <v>1</v>
      </c>
      <c r="B25" s="163" t="s">
        <v>34</v>
      </c>
      <c r="C25" s="164" t="s">
        <v>35</v>
      </c>
      <c r="D25" s="165">
        <f>J25/D32+P25/D33+V25/D34</f>
        <v>349034.75858465629</v>
      </c>
      <c r="E25" s="166">
        <v>1</v>
      </c>
      <c r="F25" s="167">
        <f>J25*0.25</f>
        <v>29010.55817291675</v>
      </c>
      <c r="G25" s="167">
        <f>J25*0.25</f>
        <v>29010.55817291675</v>
      </c>
      <c r="H25" s="167">
        <f>J25*0.25</f>
        <v>29010.55817291675</v>
      </c>
      <c r="I25" s="167">
        <f>J25*0.25</f>
        <v>29010.55817291675</v>
      </c>
      <c r="J25" s="168">
        <v>116042.232691667</v>
      </c>
      <c r="K25" s="169">
        <v>1</v>
      </c>
      <c r="L25" s="167">
        <f>P25*0.25</f>
        <v>26505.821729833249</v>
      </c>
      <c r="M25" s="167">
        <f>P25*0.25</f>
        <v>26505.821729833249</v>
      </c>
      <c r="N25" s="167">
        <f>P25*0.25</f>
        <v>26505.821729833249</v>
      </c>
      <c r="O25" s="167">
        <f>P25*0.25</f>
        <v>26505.821729833249</v>
      </c>
      <c r="P25" s="170">
        <v>106023.286919333</v>
      </c>
      <c r="Q25" s="171">
        <v>1</v>
      </c>
      <c r="R25" s="167">
        <f>V25*0.25</f>
        <v>39006.604921786748</v>
      </c>
      <c r="S25" s="167">
        <f>V25*0.25</f>
        <v>39006.604921786748</v>
      </c>
      <c r="T25" s="167">
        <f>V25*0.25</f>
        <v>39006.604921786748</v>
      </c>
      <c r="U25" s="167">
        <f>V25*0.25</f>
        <v>39006.604921786748</v>
      </c>
      <c r="V25" s="172">
        <v>156026.41968714699</v>
      </c>
    </row>
    <row r="26" spans="1:22" s="152" customFormat="1" ht="51.75" customHeight="1" outlineLevel="1" x14ac:dyDescent="0.2">
      <c r="A26" s="173">
        <v>2</v>
      </c>
      <c r="B26" s="174" t="s">
        <v>36</v>
      </c>
      <c r="C26" s="175" t="s">
        <v>35</v>
      </c>
      <c r="D26" s="176">
        <f>J26/D32+P26/D33+V26/D34</f>
        <v>95583.771655447257</v>
      </c>
      <c r="E26" s="177">
        <v>1</v>
      </c>
      <c r="F26" s="178">
        <f>J26*0.25</f>
        <v>7979.4333125000003</v>
      </c>
      <c r="G26" s="179">
        <f>J26*0.25</f>
        <v>7979.4333125000003</v>
      </c>
      <c r="H26" s="179">
        <f>J26*0.25</f>
        <v>7979.4333125000003</v>
      </c>
      <c r="I26" s="179">
        <f>J26*0.25</f>
        <v>7979.4333125000003</v>
      </c>
      <c r="J26" s="180">
        <v>31917.733250000001</v>
      </c>
      <c r="K26" s="181"/>
      <c r="L26" s="178">
        <f>P26*0.25</f>
        <v>7241.9708906249998</v>
      </c>
      <c r="M26" s="179">
        <f>P26*0.25</f>
        <v>7241.9708906249998</v>
      </c>
      <c r="N26" s="179">
        <f>P26*0.25</f>
        <v>7241.9708906249998</v>
      </c>
      <c r="O26" s="179">
        <f>P26*0.25</f>
        <v>7241.9708906249998</v>
      </c>
      <c r="P26" s="182">
        <v>28967.883562499999</v>
      </c>
      <c r="Q26" s="183">
        <v>1</v>
      </c>
      <c r="R26" s="178">
        <f>V26*0.25</f>
        <v>10661.745843750001</v>
      </c>
      <c r="S26" s="179">
        <f>V26*0.25</f>
        <v>10661.745843750001</v>
      </c>
      <c r="T26" s="179">
        <f>V26*0.25</f>
        <v>10661.745843750001</v>
      </c>
      <c r="U26" s="179">
        <f>V26*0.25</f>
        <v>10661.745843750001</v>
      </c>
      <c r="V26" s="184">
        <v>42646.983375000003</v>
      </c>
    </row>
    <row r="27" spans="1:22" s="152" customFormat="1" ht="27" customHeight="1" outlineLevel="1" x14ac:dyDescent="0.2">
      <c r="A27" s="185">
        <v>3</v>
      </c>
      <c r="B27" s="186" t="s">
        <v>20</v>
      </c>
      <c r="C27" s="187" t="s">
        <v>35</v>
      </c>
      <c r="D27" s="188">
        <f>6475.2/1.2</f>
        <v>5396</v>
      </c>
      <c r="E27" s="189">
        <v>1</v>
      </c>
      <c r="F27" s="190">
        <f>E27*D27*D32</f>
        <v>5604.4474799999998</v>
      </c>
      <c r="G27" s="191"/>
      <c r="H27" s="187"/>
      <c r="I27" s="191"/>
      <c r="J27" s="192">
        <f>SUM(F27:I27)</f>
        <v>5604.4474799999998</v>
      </c>
      <c r="K27" s="193"/>
      <c r="L27" s="190"/>
      <c r="M27" s="191"/>
      <c r="N27" s="187"/>
      <c r="O27" s="191"/>
      <c r="P27" s="194">
        <f>SUM(L27:O27)</f>
        <v>0</v>
      </c>
      <c r="Q27" s="195"/>
      <c r="R27" s="190"/>
      <c r="S27" s="191"/>
      <c r="T27" s="187"/>
      <c r="U27" s="196"/>
      <c r="V27" s="197">
        <f>SUM(R27:U27)</f>
        <v>0</v>
      </c>
    </row>
    <row r="28" spans="1:22" s="152" customFormat="1" ht="26.25" customHeight="1" outlineLevel="1" x14ac:dyDescent="0.2">
      <c r="A28" s="198">
        <v>4</v>
      </c>
      <c r="B28" s="199" t="s">
        <v>37</v>
      </c>
      <c r="C28" s="200" t="s">
        <v>35</v>
      </c>
      <c r="D28" s="201">
        <f>(4750+6057.068)/1.2</f>
        <v>9005.89</v>
      </c>
      <c r="E28" s="202">
        <v>1</v>
      </c>
      <c r="F28" s="203">
        <f>E28*D28*D32</f>
        <v>9353.7875306999995</v>
      </c>
      <c r="G28" s="204"/>
      <c r="H28" s="200"/>
      <c r="I28" s="204"/>
      <c r="J28" s="205">
        <f>SUM(F28:I28)</f>
        <v>9353.7875306999995</v>
      </c>
      <c r="K28" s="206"/>
      <c r="L28" s="203"/>
      <c r="M28" s="204"/>
      <c r="N28" s="200"/>
      <c r="O28" s="204"/>
      <c r="P28" s="207">
        <f>SUM(L28:O28)</f>
        <v>0</v>
      </c>
      <c r="Q28" s="208"/>
      <c r="R28" s="203"/>
      <c r="S28" s="204"/>
      <c r="T28" s="200"/>
      <c r="U28" s="209"/>
      <c r="V28" s="210">
        <f>SUM(R28:U28)</f>
        <v>0</v>
      </c>
    </row>
    <row r="30" spans="1:22" x14ac:dyDescent="0.2">
      <c r="A30" s="20" t="s">
        <v>38</v>
      </c>
    </row>
    <row r="31" spans="1:22" s="212" customFormat="1" x14ac:dyDescent="0.2">
      <c r="B31" s="20"/>
      <c r="C31" s="20"/>
      <c r="D31" s="222" t="s">
        <v>42</v>
      </c>
      <c r="F31" s="213" t="s">
        <v>43</v>
      </c>
      <c r="G31" s="213"/>
      <c r="H31" s="213"/>
      <c r="I31" s="213"/>
      <c r="J31" s="215"/>
      <c r="L31" s="213"/>
      <c r="M31" s="213"/>
      <c r="N31" s="213"/>
      <c r="O31" s="213"/>
      <c r="P31" s="213"/>
      <c r="R31" s="213"/>
      <c r="S31" s="213"/>
      <c r="T31" s="213"/>
      <c r="U31" s="213"/>
      <c r="V31" s="213"/>
    </row>
    <row r="32" spans="1:22" s="212" customFormat="1" x14ac:dyDescent="0.2">
      <c r="A32" s="20" t="s">
        <v>39</v>
      </c>
      <c r="B32" s="20"/>
      <c r="C32" s="20"/>
      <c r="D32" s="216">
        <v>1.0386299999999999</v>
      </c>
      <c r="F32" s="217">
        <v>1.0386299999999999</v>
      </c>
      <c r="G32" s="214"/>
      <c r="H32" s="213"/>
      <c r="I32" s="213"/>
      <c r="J32" s="213"/>
      <c r="L32" s="213"/>
      <c r="M32" s="213"/>
      <c r="N32" s="213"/>
      <c r="O32" s="213"/>
      <c r="P32" s="213"/>
      <c r="R32" s="213"/>
      <c r="S32" s="213"/>
      <c r="T32" s="213"/>
      <c r="U32" s="213"/>
      <c r="V32" s="213"/>
    </row>
    <row r="33" spans="1:22" s="212" customFormat="1" x14ac:dyDescent="0.2">
      <c r="A33" s="20" t="s">
        <v>40</v>
      </c>
      <c r="B33" s="20"/>
      <c r="C33" s="20"/>
      <c r="D33" s="216">
        <f>ROUND(D32*F32,5)</f>
        <v>1.0787500000000001</v>
      </c>
      <c r="F33" s="217">
        <v>1.04036</v>
      </c>
      <c r="G33" s="213"/>
      <c r="H33" s="213"/>
      <c r="I33" s="213"/>
      <c r="J33" s="213"/>
      <c r="L33" s="213"/>
      <c r="M33" s="213"/>
      <c r="N33" s="213"/>
      <c r="O33" s="213"/>
      <c r="P33" s="213"/>
      <c r="R33" s="213"/>
      <c r="S33" s="213"/>
      <c r="T33" s="213"/>
      <c r="U33" s="213"/>
      <c r="V33" s="213"/>
    </row>
    <row r="34" spans="1:22" s="212" customFormat="1" x14ac:dyDescent="0.2">
      <c r="A34" s="20" t="s">
        <v>41</v>
      </c>
      <c r="B34" s="20"/>
      <c r="C34" s="20"/>
      <c r="D34" s="216">
        <f>ROUND(D33*F33,5)</f>
        <v>1.12229</v>
      </c>
      <c r="F34" s="217">
        <v>1.03989</v>
      </c>
      <c r="G34" s="213"/>
      <c r="H34" s="213"/>
      <c r="I34" s="213"/>
      <c r="J34" s="213"/>
      <c r="L34" s="213"/>
      <c r="M34" s="213"/>
      <c r="N34" s="213"/>
      <c r="O34" s="213"/>
      <c r="P34" s="213"/>
      <c r="R34" s="213"/>
      <c r="S34" s="213"/>
      <c r="T34" s="213"/>
      <c r="U34" s="213"/>
      <c r="V34" s="213"/>
    </row>
    <row r="35" spans="1:22" s="212" customFormat="1" x14ac:dyDescent="0.2">
      <c r="A35" s="211"/>
      <c r="B35" s="218"/>
      <c r="C35" s="20"/>
      <c r="D35" s="20"/>
      <c r="F35" s="213"/>
      <c r="G35" s="213"/>
      <c r="H35" s="213"/>
      <c r="I35" s="213"/>
      <c r="J35" s="213"/>
      <c r="L35" s="213"/>
      <c r="M35" s="213"/>
      <c r="N35" s="213"/>
      <c r="O35" s="213"/>
      <c r="P35" s="213"/>
      <c r="R35" s="213"/>
      <c r="S35" s="213"/>
      <c r="T35" s="213"/>
      <c r="U35" s="213"/>
      <c r="V35" s="213"/>
    </row>
    <row r="36" spans="1:22" s="212" customFormat="1" x14ac:dyDescent="0.2">
      <c r="A36" s="211"/>
      <c r="B36" s="218"/>
      <c r="C36" s="20"/>
      <c r="D36" s="20"/>
      <c r="F36" s="213"/>
      <c r="G36" s="213"/>
      <c r="H36" s="213"/>
      <c r="I36" s="213"/>
      <c r="J36" s="219"/>
      <c r="L36" s="213"/>
      <c r="M36" s="213"/>
      <c r="N36" s="213"/>
      <c r="O36" s="213"/>
      <c r="P36" s="213"/>
      <c r="R36" s="213"/>
      <c r="S36" s="213"/>
      <c r="T36" s="213"/>
      <c r="U36" s="213"/>
      <c r="V36" s="213"/>
    </row>
    <row r="37" spans="1:22" s="212" customFormat="1" x14ac:dyDescent="0.2">
      <c r="A37" s="211"/>
      <c r="B37" s="218"/>
      <c r="C37" s="20"/>
      <c r="D37" s="20"/>
      <c r="F37" s="213"/>
      <c r="G37" s="213"/>
      <c r="H37" s="213"/>
      <c r="I37" s="213"/>
      <c r="J37" s="220"/>
      <c r="L37" s="213"/>
      <c r="M37" s="213"/>
      <c r="N37" s="213"/>
      <c r="O37" s="213"/>
      <c r="P37" s="213"/>
      <c r="R37" s="213"/>
      <c r="S37" s="213"/>
      <c r="T37" s="213"/>
      <c r="U37" s="213"/>
      <c r="V37" s="213"/>
    </row>
    <row r="40" spans="1:22" x14ac:dyDescent="0.2">
      <c r="J40" s="215"/>
    </row>
    <row r="45" spans="1:22" x14ac:dyDescent="0.2">
      <c r="F45" s="221"/>
    </row>
    <row r="46" spans="1:22" x14ac:dyDescent="0.2">
      <c r="J46" s="215"/>
    </row>
    <row r="47" spans="1:22" x14ac:dyDescent="0.2">
      <c r="F47" s="221"/>
    </row>
    <row r="49" spans="6:6" x14ac:dyDescent="0.2">
      <c r="F49" s="221"/>
    </row>
    <row r="51" spans="6:6" x14ac:dyDescent="0.2">
      <c r="F51" s="221"/>
    </row>
    <row r="53" spans="6:6" x14ac:dyDescent="0.2">
      <c r="F53" s="221"/>
    </row>
    <row r="55" spans="6:6" x14ac:dyDescent="0.2">
      <c r="F55" s="221"/>
    </row>
  </sheetData>
  <mergeCells count="13">
    <mergeCell ref="A22:C22"/>
    <mergeCell ref="A24:C24"/>
    <mergeCell ref="A6:C6"/>
    <mergeCell ref="A7:C7"/>
    <mergeCell ref="A14:C14"/>
    <mergeCell ref="A20:C20"/>
    <mergeCell ref="A2:V2"/>
    <mergeCell ref="A4:B5"/>
    <mergeCell ref="C4:C5"/>
    <mergeCell ref="D4:D5"/>
    <mergeCell ref="E4:J4"/>
    <mergeCell ref="K4:P4"/>
    <mergeCell ref="Q4:V4"/>
  </mergeCells>
  <pageMargins left="0.39" right="0.39" top="0.78" bottom="0.47" header="0.72" footer="0.24"/>
  <pageSetup paperSize="9" scale="81" firstPageNumber="0" fitToHeight="0" orientation="landscape" r:id="rId1"/>
  <headerFooter alignWithMargins="0">
    <oddFooter>&amp;RСтр.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ИП 22-24 (на отправку)</vt:lpstr>
      <vt:lpstr>'ИП 22-24 (на отправку)'!Область_печати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И. Долгов</dc:creator>
  <cp:lastModifiedBy>Олег И. Долгов</cp:lastModifiedBy>
  <dcterms:created xsi:type="dcterms:W3CDTF">2021-04-15T10:11:51Z</dcterms:created>
  <dcterms:modified xsi:type="dcterms:W3CDTF">2021-04-15T10:13:52Z</dcterms:modified>
</cp:coreProperties>
</file>